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66925"/>
  <mc:AlternateContent xmlns:mc="http://schemas.openxmlformats.org/markup-compatibility/2006">
    <mc:Choice Requires="x15">
      <x15ac:absPath xmlns:x15ac="http://schemas.microsoft.com/office/spreadsheetml/2010/11/ac" url="C:\Users\Fnac\Documents\"/>
    </mc:Choice>
  </mc:AlternateContent>
  <xr:revisionPtr revIDLastSave="0" documentId="8_{D55DA70F-70AD-4B36-BC35-36358BF8C9E4}" xr6:coauthVersionLast="46" xr6:coauthVersionMax="46" xr10:uidLastSave="{00000000-0000-0000-0000-000000000000}"/>
  <bookViews>
    <workbookView xWindow="-103" yWindow="-103" windowWidth="19543" windowHeight="12497" activeTab="1" xr2:uid="{00000000-000D-0000-FFFF-FFFF00000000}"/>
  </bookViews>
  <sheets>
    <sheet name="Données brutes" sheetId="1" r:id="rId1"/>
    <sheet name="Calculs" sheetId="4" r:id="rId2"/>
    <sheet name="Résultat" sheetId="3" r:id="rId3"/>
  </sheets>
  <externalReferences>
    <externalReference r:id="rId4"/>
  </externalReferences>
  <definedNames>
    <definedName name="Commentaire">#REF!</definedName>
  </definedNames>
  <calcPr calcId="181029"/>
</workbook>
</file>

<file path=xl/calcChain.xml><?xml version="1.0" encoding="utf-8"?>
<calcChain xmlns="http://schemas.openxmlformats.org/spreadsheetml/2006/main">
  <c r="G31" i="4" l="1"/>
  <c r="G25" i="4"/>
  <c r="G28" i="4"/>
  <c r="G22" i="4"/>
  <c r="E9" i="4"/>
  <c r="F32" i="4"/>
  <c r="F29" i="4"/>
  <c r="F26" i="4"/>
  <c r="F31" i="4"/>
  <c r="F34" i="4" s="1"/>
  <c r="E36" i="4" s="1"/>
  <c r="F28" i="4"/>
  <c r="F25" i="4"/>
  <c r="F30" i="4"/>
  <c r="F33" i="4"/>
  <c r="F27" i="4"/>
  <c r="F24" i="4"/>
  <c r="F22" i="4"/>
  <c r="F23" i="4"/>
  <c r="F12" i="1"/>
  <c r="E12" i="1"/>
  <c r="F11" i="1"/>
  <c r="E11" i="1"/>
  <c r="F10" i="1"/>
  <c r="E10" i="1"/>
  <c r="F9" i="1"/>
  <c r="E9" i="1"/>
  <c r="F8" i="1"/>
  <c r="E8" i="1"/>
  <c r="E7" i="1"/>
  <c r="E6" i="1"/>
  <c r="F5" i="1"/>
  <c r="E5" i="1"/>
  <c r="F4" i="1"/>
  <c r="E4" i="1"/>
  <c r="C23" i="4" l="1"/>
  <c r="C33" i="4"/>
  <c r="C32" i="4"/>
  <c r="C31" i="4"/>
  <c r="D31" i="4" s="1"/>
  <c r="C30" i="4"/>
  <c r="C29" i="4"/>
  <c r="C28" i="4"/>
  <c r="D28" i="4" s="1"/>
  <c r="C27" i="4"/>
  <c r="C26" i="4"/>
  <c r="C25" i="4"/>
  <c r="D25" i="4" s="1"/>
  <c r="C24" i="4"/>
  <c r="C22" i="4"/>
  <c r="D22" i="4" s="1"/>
  <c r="C15" i="4"/>
  <c r="C14" i="4"/>
  <c r="B3" i="4"/>
  <c r="E31" i="4" l="1"/>
  <c r="E22" i="4"/>
  <c r="E25" i="4"/>
  <c r="D30" i="4"/>
  <c r="G30" i="4" s="1"/>
  <c r="D32" i="4"/>
  <c r="G32" i="4" s="1"/>
  <c r="D27" i="4"/>
  <c r="G27" i="4" s="1"/>
  <c r="D24" i="4"/>
  <c r="G24" i="4" s="1"/>
  <c r="D26" i="4"/>
  <c r="G26" i="4" s="1"/>
  <c r="D29" i="4"/>
  <c r="G29" i="4" s="1"/>
  <c r="D38" i="4"/>
  <c r="D33" i="4"/>
  <c r="G33" i="4" s="1"/>
  <c r="F38" i="4"/>
  <c r="C34" i="4"/>
  <c r="E28" i="4"/>
  <c r="D23" i="4"/>
  <c r="G23" i="4" s="1"/>
  <c r="C17" i="4"/>
  <c r="D34" i="4" l="1"/>
  <c r="F17" i="3"/>
  <c r="F15" i="3"/>
  <c r="B7" i="3"/>
  <c r="G34" i="4" l="1"/>
  <c r="F19" i="3"/>
  <c r="E40" i="4" l="1"/>
  <c r="E42" i="4" s="1"/>
  <c r="C49" i="4" s="1"/>
  <c r="C52" i="4" s="1"/>
  <c r="E46" i="4" l="1"/>
  <c r="F21" i="3"/>
  <c r="E26" i="3" l="1"/>
  <c r="F23" i="3"/>
</calcChain>
</file>

<file path=xl/sharedStrings.xml><?xml version="1.0" encoding="utf-8"?>
<sst xmlns="http://schemas.openxmlformats.org/spreadsheetml/2006/main" count="280" uniqueCount="112">
  <si>
    <t>X Parameter</t>
  </si>
  <si>
    <t>Y Parameter</t>
  </si>
  <si>
    <t>Gate</t>
  </si>
  <si>
    <t>Number</t>
  </si>
  <si>
    <t>%Total</t>
  </si>
  <si>
    <t>%Gated</t>
  </si>
  <si>
    <t>%GP Gated</t>
  </si>
  <si>
    <t>All</t>
  </si>
  <si>
    <t>Leucocytes</t>
  </si>
  <si>
    <t>Plasmocytes</t>
  </si>
  <si>
    <t>19+56- kappa</t>
  </si>
  <si>
    <t>19+56- lambda</t>
  </si>
  <si>
    <t>D--</t>
  </si>
  <si>
    <t>D++</t>
  </si>
  <si>
    <t>19+56+ kappa</t>
  </si>
  <si>
    <t>19+56+ lambda</t>
  </si>
  <si>
    <t>F--</t>
  </si>
  <si>
    <t>F++</t>
  </si>
  <si>
    <t>19-56+ kappa</t>
  </si>
  <si>
    <t>19-56+ lambda</t>
  </si>
  <si>
    <t>E--</t>
  </si>
  <si>
    <t>E++</t>
  </si>
  <si>
    <t>19-56- kappa</t>
  </si>
  <si>
    <t>19-56- lambda</t>
  </si>
  <si>
    <t>G--</t>
  </si>
  <si>
    <t>G++</t>
  </si>
  <si>
    <t>Calculs et résultats MRD myélome</t>
  </si>
  <si>
    <t>Nom :</t>
  </si>
  <si>
    <r>
      <t xml:space="preserve">Nature : </t>
    </r>
    <r>
      <rPr>
        <b/>
        <sz val="10"/>
        <rFont val="Arial"/>
        <family val="2"/>
      </rPr>
      <t>Moelle Macrolysée</t>
    </r>
  </si>
  <si>
    <t>Date analyse :</t>
  </si>
  <si>
    <t>PC normaux</t>
  </si>
  <si>
    <t>Leucocytes (events) :</t>
  </si>
  <si>
    <t>Plasmocytes (events) :</t>
  </si>
  <si>
    <t>Plasmocytes / Leucocytes :</t>
  </si>
  <si>
    <t>Events</t>
  </si>
  <si>
    <t>% brut</t>
  </si>
  <si>
    <t>Ratio evts K/L</t>
  </si>
  <si>
    <t>PC 19+ 56-</t>
  </si>
  <si>
    <t>Kappa+</t>
  </si>
  <si>
    <t>Lambda+</t>
  </si>
  <si>
    <t>PC 19+ 56+</t>
  </si>
  <si>
    <t>PC 19- 56+</t>
  </si>
  <si>
    <t>PC 19- 56-</t>
  </si>
  <si>
    <t>Total</t>
  </si>
  <si>
    <t>Plasmocytes / Leucocytes corrigé :</t>
  </si>
  <si>
    <t>Seuil de détection (LOD) :</t>
  </si>
  <si>
    <t>soit</t>
  </si>
  <si>
    <t>% de plasmocytes Normaux :</t>
  </si>
  <si>
    <t>% de plasmocytes Tumoraux :</t>
  </si>
  <si>
    <t xml:space="preserve">Dilution de la Moëlle : </t>
  </si>
  <si>
    <t>% de Plasmocytes Normaux dans les Leucocytes :</t>
  </si>
  <si>
    <t>% de Plasmocytes Tumoraux dans les Leucocytes</t>
  </si>
  <si>
    <t>MRD :</t>
  </si>
  <si>
    <t>NB PC MM:</t>
  </si>
  <si>
    <t>PC 19-56-</t>
  </si>
  <si>
    <t>PC 19-56+</t>
  </si>
  <si>
    <t>PC 19+56-</t>
  </si>
  <si>
    <t>PC 19+56+</t>
  </si>
  <si>
    <t>PROTOCOLE MRD myélome</t>
  </si>
  <si>
    <t>Patient :</t>
  </si>
  <si>
    <t>ANALYSE DE CYTOMETRIE EN FLUX</t>
  </si>
  <si>
    <t>Cellules nucléées : …………………………………………………………….</t>
  </si>
  <si>
    <t>Plasmocytes MM : ……………………………………………………………...</t>
  </si>
  <si>
    <r>
      <rPr>
        <b/>
        <sz val="12"/>
        <color indexed="8"/>
        <rFont val="Arial"/>
        <family val="2"/>
      </rPr>
      <t>Limite de détection</t>
    </r>
    <r>
      <rPr>
        <sz val="12"/>
        <color indexed="8"/>
        <rFont val="Arial"/>
        <family val="2"/>
      </rPr>
      <t xml:space="preserve"> (100x20/cellules nucléées) : ……………………….</t>
    </r>
  </si>
  <si>
    <r>
      <rPr>
        <b/>
        <sz val="12"/>
        <color indexed="8"/>
        <rFont val="Arial"/>
        <family val="2"/>
      </rPr>
      <t>% de plasmocytes Monoclonaux</t>
    </r>
    <r>
      <rPr>
        <sz val="12"/>
        <color indexed="8"/>
        <rFont val="Arial"/>
        <family val="2"/>
      </rPr>
      <t xml:space="preserve"> / cellules nucléées : ………………………</t>
    </r>
  </si>
  <si>
    <r>
      <t>MRD MM</t>
    </r>
    <r>
      <rPr>
        <sz val="12"/>
        <color indexed="8"/>
        <rFont val="Arial"/>
        <family val="2"/>
      </rPr>
      <t xml:space="preserve"> : ………………………………………………………………….</t>
    </r>
  </si>
  <si>
    <t>MALADIE RESIDUELLE</t>
  </si>
  <si>
    <t>Technique 10 couleurs Analyse 8 couleurs</t>
  </si>
  <si>
    <t>Plasmo</t>
  </si>
  <si>
    <t>Cells/μL</t>
  </si>
  <si>
    <t>X-Med</t>
  </si>
  <si>
    <t>X-MedBin</t>
  </si>
  <si>
    <t>X-AMean</t>
  </si>
  <si>
    <t>X-Mode</t>
  </si>
  <si>
    <t>X-Stdev</t>
  </si>
  <si>
    <t>X-CV</t>
  </si>
  <si>
    <t>HP X-CV</t>
  </si>
  <si>
    <t>X-Min</t>
  </si>
  <si>
    <t>X-Max</t>
  </si>
  <si>
    <t>X-GMean</t>
  </si>
  <si>
    <t>Y-Med</t>
  </si>
  <si>
    <t>Y-MedBin</t>
  </si>
  <si>
    <t>Y-AMean</t>
  </si>
  <si>
    <t>Y-Mode</t>
  </si>
  <si>
    <t>Y-Stdev</t>
  </si>
  <si>
    <t>Y-CV</t>
  </si>
  <si>
    <t>HP Y-CV</t>
  </si>
  <si>
    <t>Y-Min</t>
  </si>
  <si>
    <t>Y-Max</t>
  </si>
  <si>
    <t>Y-GMean</t>
  </si>
  <si>
    <t>Logic</t>
  </si>
  <si>
    <t>FSC-A</t>
  </si>
  <si>
    <t>SSC-A</t>
  </si>
  <si>
    <t>Kappa</t>
  </si>
  <si>
    <t>Lambda AF750</t>
  </si>
  <si>
    <t>Protocol</t>
  </si>
  <si>
    <t>Sheet</t>
  </si>
  <si>
    <t>Data Set</t>
  </si>
  <si>
    <t>Input Gate</t>
  </si>
  <si>
    <t>2. Analyses MM CYTHEM CANTO</t>
  </si>
  <si>
    <t>Plot Sheet 1</t>
  </si>
  <si>
    <t>Specimen_001_Tube_001_001</t>
  </si>
  <si>
    <t>[Ungated]</t>
  </si>
  <si>
    <t>[Leucocytes]</t>
  </si>
  <si>
    <t>[Plasmo]</t>
  </si>
  <si>
    <t>[Plasmocytes]</t>
  </si>
  <si>
    <t>[PC 19+56-]</t>
  </si>
  <si>
    <t>[PC 19+56+]</t>
  </si>
  <si>
    <t>[PC 19-56+]</t>
  </si>
  <si>
    <t>[PC 19-56-]</t>
  </si>
  <si>
    <t>PC corrigés</t>
  </si>
  <si>
    <t>Ratio K/L CD19+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</si>
</sst>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
    <numFmt numFmtId="165" formatCode="0.00000%"/>
    <numFmt numFmtId="166" formatCode="0.0000%"/>
    <numFmt numFmtId="167" formatCode="0.000"/>
    <numFmt numFmtId="168" formatCode="0.0E+00"/>
    <numFmt numFmtId="169" formatCode="[$-409]d\-mmm\-yyyy;@"/>
    <numFmt numFmtId="170" formatCode="0.0000000000000000%"/>
  </numFmts>
  <fonts count="5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4"/>
      <name val="Arial"/>
      <family val="2"/>
    </font>
    <font>
      <b/>
      <u/>
      <sz val="16"/>
      <name val="Arial"/>
      <family val="2"/>
    </font>
    <font>
      <b/>
      <sz val="10"/>
      <name val="Arial"/>
      <family val="2"/>
    </font>
    <font>
      <b/>
      <sz val="12"/>
      <color rgb="FF00B050"/>
      <name val="Arial"/>
      <family val="2"/>
    </font>
    <font>
      <b/>
      <sz val="10"/>
      <color rgb="FF00B050"/>
      <name val="Arial"/>
      <family val="2"/>
    </font>
    <font>
      <sz val="10"/>
      <name val="Arial"/>
      <family val="2"/>
    </font>
    <font>
      <b/>
      <sz val="10"/>
      <color rgb="FFFF0000"/>
      <name val="Arial"/>
      <family val="2"/>
    </font>
    <font>
      <sz val="10"/>
      <color rgb="FF7030A0"/>
      <name val="Arial"/>
      <family val="2"/>
    </font>
    <font>
      <b/>
      <sz val="10"/>
      <color rgb="FF7030A0"/>
      <name val="Arial"/>
      <family val="2"/>
    </font>
    <font>
      <b/>
      <sz val="10"/>
      <color indexed="48"/>
      <name val="Arial"/>
      <family val="2"/>
    </font>
    <font>
      <b/>
      <sz val="10"/>
      <color indexed="10"/>
      <name val="Arial"/>
      <family val="2"/>
    </font>
    <font>
      <b/>
      <u/>
      <sz val="12"/>
      <color indexed="10"/>
      <name val="Arial"/>
      <family val="2"/>
    </font>
    <font>
      <b/>
      <sz val="12"/>
      <name val="Arial"/>
      <family val="2"/>
    </font>
    <font>
      <b/>
      <sz val="12"/>
      <color indexed="10"/>
      <name val="Arial"/>
      <family val="2"/>
    </font>
    <font>
      <b/>
      <sz val="16"/>
      <color theme="1"/>
      <name val="Arial"/>
      <family val="2"/>
    </font>
    <font>
      <b/>
      <sz val="12"/>
      <color theme="1"/>
      <name val="Arial"/>
      <family val="2"/>
    </font>
    <font>
      <b/>
      <sz val="14"/>
      <name val="Arial"/>
      <family val="2"/>
    </font>
    <font>
      <b/>
      <sz val="12"/>
      <color rgb="FFFF0000"/>
      <name val="Arial"/>
      <family val="2"/>
    </font>
    <font>
      <i/>
      <sz val="11"/>
      <color theme="1"/>
      <name val="Arial"/>
      <family val="2"/>
    </font>
    <font>
      <b/>
      <u/>
      <sz val="12"/>
      <color theme="1"/>
      <name val="Arial"/>
      <family val="2"/>
    </font>
    <font>
      <i/>
      <sz val="8"/>
      <color theme="1"/>
      <name val="Arial"/>
      <family val="2"/>
    </font>
    <font>
      <u/>
      <sz val="11"/>
      <color theme="1"/>
      <name val="Arial"/>
      <family val="2"/>
    </font>
    <font>
      <sz val="12"/>
      <color indexed="8"/>
      <name val="Arial"/>
      <family val="2"/>
    </font>
    <font>
      <sz val="12"/>
      <name val="Arial"/>
      <family val="2"/>
    </font>
    <font>
      <sz val="12"/>
      <color theme="1"/>
      <name val="Arial"/>
      <family val="2"/>
    </font>
    <font>
      <b/>
      <sz val="12"/>
      <color indexed="8"/>
      <name val="Arial"/>
      <family val="2"/>
    </font>
    <font>
      <i/>
      <sz val="10"/>
      <color theme="1"/>
      <name val="Arial"/>
      <family val="2"/>
    </font>
    <font>
      <sz val="10"/>
      <color rgb="FFFF0000"/>
      <name val="Arial"/>
      <family val="2"/>
    </font>
    <font>
      <b/>
      <sz val="18"/>
      <color theme="3"/>
      <name val="Calibri Light"/>
      <family val="2"/>
      <scheme val="major"/>
    </font>
    <font>
      <sz val="11"/>
      <color rgb="FF9C6500"/>
      <name val="Calibri"/>
      <family val="2"/>
      <scheme val="minor"/>
    </font>
    <font>
      <b/>
      <strike/>
      <sz val="10"/>
      <name val="Arial"/>
      <family val="2"/>
    </font>
    <font>
      <b/>
      <strike/>
      <sz val="14"/>
      <color rgb="FFFF0000"/>
      <name val="Arial"/>
      <family val="2"/>
    </font>
    <font>
      <strike/>
      <sz val="1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indexed="22"/>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6" fillId="0" borderId="0" applyNumberFormat="0" applyFill="0" applyBorder="0" applyAlignment="0" applyProtection="0"/>
    <xf numFmtId="0" fontId="47"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cellStyleXfs>
  <cellXfs count="127">
    <xf numFmtId="0" fontId="0" fillId="0" borderId="0" xfId="0"/>
    <xf numFmtId="0" fontId="19" fillId="0" borderId="0" xfId="0" applyFont="1" applyAlignment="1" applyProtection="1">
      <alignment horizontal="center" vertical="center"/>
      <protection locked="0"/>
    </xf>
    <xf numFmtId="0" fontId="20" fillId="0" borderId="0" xfId="0" applyFont="1" applyProtection="1">
      <protection locked="0"/>
    </xf>
    <xf numFmtId="15" fontId="22" fillId="0" borderId="0" xfId="0" applyNumberFormat="1" applyFont="1" applyAlignment="1" applyProtection="1">
      <alignment horizontal="left"/>
      <protection locked="0"/>
    </xf>
    <xf numFmtId="0" fontId="20" fillId="33" borderId="10" xfId="0" applyFont="1" applyFill="1" applyBorder="1" applyAlignment="1" applyProtection="1">
      <alignment horizontal="center" vertical="center"/>
      <protection locked="0"/>
    </xf>
    <xf numFmtId="0" fontId="0" fillId="0" borderId="0" xfId="0" applyAlignment="1" applyProtection="1">
      <alignment horizontal="right"/>
      <protection locked="0"/>
    </xf>
    <xf numFmtId="0" fontId="20" fillId="0" borderId="0" xfId="0" applyFont="1" applyAlignment="1" applyProtection="1">
      <alignment horizontal="center" vertical="center"/>
      <protection locked="0"/>
    </xf>
    <xf numFmtId="0" fontId="23" fillId="0" borderId="0" xfId="0" applyFont="1" applyAlignment="1" applyProtection="1">
      <alignment horizontal="center" vertical="center"/>
      <protection locked="0"/>
    </xf>
    <xf numFmtId="0" fontId="24" fillId="0" borderId="0" xfId="0" applyFont="1"/>
    <xf numFmtId="0" fontId="22" fillId="0" borderId="0" xfId="0" applyFont="1" applyAlignment="1">
      <alignment horizontal="left"/>
    </xf>
    <xf numFmtId="0" fontId="22" fillId="0" borderId="0" xfId="0" applyFont="1"/>
    <xf numFmtId="0" fontId="25" fillId="0" borderId="0" xfId="0" applyFont="1"/>
    <xf numFmtId="0" fontId="25" fillId="0" borderId="0" xfId="0" applyFont="1" applyProtection="1">
      <protection locked="0"/>
    </xf>
    <xf numFmtId="0" fontId="26" fillId="0" borderId="0" xfId="0" applyFont="1"/>
    <xf numFmtId="164" fontId="22" fillId="0" borderId="0" xfId="0" applyNumberFormat="1" applyFont="1" applyAlignment="1">
      <alignment horizontal="left"/>
    </xf>
    <xf numFmtId="0" fontId="27" fillId="34" borderId="11" xfId="0" applyFont="1" applyFill="1" applyBorder="1"/>
    <xf numFmtId="10" fontId="0" fillId="0" borderId="0" xfId="0" applyNumberFormat="1" applyProtection="1">
      <protection locked="0"/>
    </xf>
    <xf numFmtId="0" fontId="27" fillId="34" borderId="14" xfId="0" applyFont="1" applyFill="1" applyBorder="1"/>
    <xf numFmtId="0" fontId="22" fillId="0" borderId="14" xfId="0" applyFont="1" applyBorder="1" applyAlignment="1">
      <alignment horizontal="center"/>
    </xf>
    <xf numFmtId="0" fontId="23" fillId="34" borderId="20" xfId="0" applyFont="1" applyFill="1" applyBorder="1" applyAlignment="1">
      <alignment horizontal="right"/>
    </xf>
    <xf numFmtId="0" fontId="23" fillId="34" borderId="21" xfId="0" applyFont="1" applyFill="1" applyBorder="1" applyAlignment="1">
      <alignment horizontal="right"/>
    </xf>
    <xf numFmtId="0" fontId="23" fillId="0" borderId="21" xfId="0" applyFont="1" applyBorder="1" applyAlignment="1">
      <alignment horizontal="center"/>
    </xf>
    <xf numFmtId="0" fontId="23" fillId="34" borderId="22" xfId="0" applyFont="1" applyFill="1" applyBorder="1" applyAlignment="1">
      <alignment horizontal="right"/>
    </xf>
    <xf numFmtId="0" fontId="23" fillId="34" borderId="18" xfId="0" applyFont="1" applyFill="1" applyBorder="1" applyAlignment="1">
      <alignment horizontal="right"/>
    </xf>
    <xf numFmtId="0" fontId="23" fillId="0" borderId="18" xfId="0" applyFont="1" applyBorder="1" applyAlignment="1">
      <alignment horizontal="center"/>
    </xf>
    <xf numFmtId="0" fontId="27" fillId="34" borderId="25" xfId="0" applyFont="1" applyFill="1" applyBorder="1" applyAlignment="1">
      <alignment horizontal="left"/>
    </xf>
    <xf numFmtId="0" fontId="0" fillId="0" borderId="26" xfId="0" applyBorder="1" applyAlignment="1">
      <alignment horizontal="center"/>
    </xf>
    <xf numFmtId="164" fontId="27" fillId="0" borderId="26" xfId="0" applyNumberFormat="1" applyFont="1" applyBorder="1" applyAlignment="1">
      <alignment horizontal="center"/>
    </xf>
    <xf numFmtId="164" fontId="20" fillId="0" borderId="0" xfId="0" applyNumberFormat="1" applyFont="1" applyAlignment="1">
      <alignment horizontal="left"/>
    </xf>
    <xf numFmtId="11" fontId="20" fillId="0" borderId="0" xfId="0" applyNumberFormat="1" applyFont="1" applyAlignment="1">
      <alignment horizontal="left"/>
    </xf>
    <xf numFmtId="11" fontId="20" fillId="0" borderId="0" xfId="0" applyNumberFormat="1" applyFont="1" applyAlignment="1">
      <alignment horizontal="center"/>
    </xf>
    <xf numFmtId="165" fontId="20" fillId="0" borderId="0" xfId="0" applyNumberFormat="1" applyFont="1" applyAlignment="1">
      <alignment horizontal="left"/>
    </xf>
    <xf numFmtId="10" fontId="28" fillId="0" borderId="0" xfId="0" applyNumberFormat="1" applyFont="1"/>
    <xf numFmtId="0" fontId="23" fillId="0" borderId="0" xfId="0" applyFont="1"/>
    <xf numFmtId="166" fontId="20" fillId="0" borderId="0" xfId="0" applyNumberFormat="1" applyFont="1" applyAlignment="1">
      <alignment horizontal="right"/>
    </xf>
    <xf numFmtId="0" fontId="30" fillId="0" borderId="0" xfId="0" applyFont="1"/>
    <xf numFmtId="166" fontId="31" fillId="0" borderId="0" xfId="0" applyNumberFormat="1" applyFont="1" applyAlignment="1">
      <alignment horizontal="left"/>
    </xf>
    <xf numFmtId="166" fontId="20" fillId="0" borderId="27" xfId="0" applyNumberFormat="1" applyFont="1" applyBorder="1" applyAlignment="1">
      <alignment horizontal="center" wrapText="1"/>
    </xf>
    <xf numFmtId="0" fontId="0" fillId="0" borderId="0" xfId="0" applyAlignment="1">
      <alignment vertical="center"/>
    </xf>
    <xf numFmtId="0" fontId="32" fillId="0" borderId="0" xfId="0" applyFont="1" applyAlignment="1">
      <alignment horizontal="center" vertical="center"/>
    </xf>
    <xf numFmtId="0" fontId="23" fillId="0" borderId="0" xfId="0" applyFont="1" applyAlignment="1">
      <alignment horizontal="center" vertical="center"/>
    </xf>
    <xf numFmtId="0" fontId="33" fillId="0" borderId="11" xfId="0" applyFont="1" applyBorder="1"/>
    <xf numFmtId="0" fontId="34" fillId="0" borderId="19" xfId="0" applyFont="1" applyBorder="1"/>
    <xf numFmtId="0" fontId="35" fillId="0" borderId="19" xfId="0" applyFont="1" applyBorder="1"/>
    <xf numFmtId="0" fontId="23" fillId="0" borderId="19" xfId="0" applyFont="1" applyBorder="1"/>
    <xf numFmtId="0" fontId="23" fillId="0" borderId="13" xfId="0" applyFont="1" applyBorder="1"/>
    <xf numFmtId="0" fontId="36" fillId="0" borderId="15" xfId="0" applyFont="1" applyBorder="1"/>
    <xf numFmtId="0" fontId="23" fillId="0" borderId="28" xfId="0" applyFont="1" applyBorder="1"/>
    <xf numFmtId="0" fontId="23" fillId="0" borderId="17" xfId="0" applyFont="1" applyBorder="1"/>
    <xf numFmtId="0" fontId="38" fillId="0" borderId="0" xfId="0" applyFont="1"/>
    <xf numFmtId="0" fontId="39" fillId="0" borderId="0" xfId="0" applyFont="1"/>
    <xf numFmtId="0" fontId="40" fillId="0" borderId="0" xfId="0" applyFont="1"/>
    <xf numFmtId="0" fontId="41" fillId="0" borderId="0" xfId="0" applyFont="1"/>
    <xf numFmtId="1" fontId="41" fillId="0" borderId="0" xfId="0" applyNumberFormat="1" applyFont="1"/>
    <xf numFmtId="0" fontId="42" fillId="0" borderId="0" xfId="0" applyFont="1"/>
    <xf numFmtId="165" fontId="30" fillId="0" borderId="0" xfId="0" applyNumberFormat="1" applyFont="1"/>
    <xf numFmtId="166" fontId="30" fillId="0" borderId="0" xfId="0" applyNumberFormat="1" applyFont="1"/>
    <xf numFmtId="166" fontId="41" fillId="0" borderId="0" xfId="0" applyNumberFormat="1" applyFont="1"/>
    <xf numFmtId="0" fontId="33" fillId="0" borderId="0" xfId="0" applyFont="1"/>
    <xf numFmtId="168" fontId="30" fillId="0" borderId="0" xfId="0" applyNumberFormat="1" applyFont="1" applyAlignment="1">
      <alignment horizontal="right"/>
    </xf>
    <xf numFmtId="0" fontId="33" fillId="0" borderId="29" xfId="0" applyFont="1" applyBorder="1" applyAlignment="1">
      <alignment vertical="center"/>
    </xf>
    <xf numFmtId="0" fontId="41" fillId="0" borderId="30" xfId="0" applyFont="1" applyBorder="1"/>
    <xf numFmtId="0" fontId="44" fillId="0" borderId="0" xfId="0" applyFont="1"/>
    <xf numFmtId="0" fontId="45" fillId="0" borderId="0" xfId="0" applyFont="1"/>
    <xf numFmtId="0" fontId="23" fillId="0" borderId="0" xfId="0" applyFont="1" applyAlignment="1">
      <alignment horizontal="left"/>
    </xf>
    <xf numFmtId="0" fontId="0" fillId="0" borderId="0" xfId="0" applyAlignment="1">
      <alignment horizontal="left"/>
    </xf>
    <xf numFmtId="169" fontId="23" fillId="0" borderId="0" xfId="0" applyNumberFormat="1" applyFont="1"/>
    <xf numFmtId="0" fontId="0" fillId="0" borderId="0" xfId="0"/>
    <xf numFmtId="0" fontId="20" fillId="0" borderId="0" xfId="0" applyFont="1" applyAlignment="1">
      <alignment horizontal="left" vertical="center"/>
    </xf>
    <xf numFmtId="0" fontId="20" fillId="0" borderId="0" xfId="0" applyFont="1"/>
    <xf numFmtId="0" fontId="0" fillId="0" borderId="0" xfId="0" applyProtection="1">
      <protection locked="0"/>
    </xf>
    <xf numFmtId="0" fontId="23" fillId="0" borderId="0" xfId="0" applyFont="1"/>
    <xf numFmtId="164" fontId="27" fillId="0" borderId="32" xfId="0" applyNumberFormat="1" applyFont="1" applyBorder="1" applyAlignment="1">
      <alignment horizontal="center"/>
    </xf>
    <xf numFmtId="10" fontId="0" fillId="0" borderId="21" xfId="0" applyNumberFormat="1" applyBorder="1" applyAlignment="1">
      <alignment horizontal="center" vertical="center"/>
    </xf>
    <xf numFmtId="10" fontId="16" fillId="0" borderId="21" xfId="0" applyNumberFormat="1" applyFont="1" applyBorder="1" applyAlignment="1">
      <alignment horizontal="center" vertical="center"/>
    </xf>
    <xf numFmtId="10" fontId="20" fillId="0" borderId="14" xfId="0" applyNumberFormat="1" applyFont="1" applyBorder="1" applyAlignment="1">
      <alignment horizontal="center"/>
    </xf>
    <xf numFmtId="10" fontId="23" fillId="0" borderId="21" xfId="0" applyNumberFormat="1" applyFont="1" applyBorder="1" applyAlignment="1">
      <alignment horizontal="center"/>
    </xf>
    <xf numFmtId="10" fontId="23" fillId="0" borderId="18" xfId="0" applyNumberFormat="1" applyFont="1" applyBorder="1" applyAlignment="1">
      <alignment horizontal="center"/>
    </xf>
    <xf numFmtId="10" fontId="20" fillId="0" borderId="19" xfId="0" applyNumberFormat="1" applyFont="1" applyBorder="1" applyAlignment="1">
      <alignment horizontal="center"/>
    </xf>
    <xf numFmtId="10" fontId="23" fillId="0" borderId="0" xfId="0" applyNumberFormat="1" applyFont="1" applyAlignment="1">
      <alignment horizontal="center"/>
    </xf>
    <xf numFmtId="10" fontId="23" fillId="0" borderId="23" xfId="0" applyNumberFormat="1" applyFont="1" applyBorder="1" applyAlignment="1">
      <alignment horizontal="center"/>
    </xf>
    <xf numFmtId="10" fontId="26" fillId="0" borderId="26" xfId="0" applyNumberFormat="1" applyFont="1" applyBorder="1" applyAlignment="1">
      <alignment horizontal="center"/>
    </xf>
    <xf numFmtId="167" fontId="0" fillId="33" borderId="10" xfId="0" applyNumberFormat="1" applyFont="1" applyFill="1" applyBorder="1" applyAlignment="1" applyProtection="1">
      <alignment horizontal="center"/>
      <protection locked="0"/>
    </xf>
    <xf numFmtId="1" fontId="24" fillId="0" borderId="0" xfId="0" applyNumberFormat="1" applyFont="1"/>
    <xf numFmtId="0" fontId="48" fillId="0" borderId="0" xfId="0"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wrapText="1"/>
      <protection locked="0"/>
    </xf>
    <xf numFmtId="0" fontId="50"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0" fillId="0" borderId="0" xfId="0" applyBorder="1" applyProtection="1">
      <protection locked="0"/>
    </xf>
    <xf numFmtId="10" fontId="20" fillId="0" borderId="14" xfId="0" applyNumberFormat="1" applyFont="1" applyFill="1" applyBorder="1" applyAlignment="1">
      <alignment horizontal="center" vertical="center"/>
    </xf>
    <xf numFmtId="10" fontId="0" fillId="0" borderId="18" xfId="0" applyNumberFormat="1" applyBorder="1" applyAlignment="1">
      <alignment horizontal="center" vertical="center"/>
    </xf>
    <xf numFmtId="170" fontId="0" fillId="0" borderId="0" xfId="0" applyNumberFormat="1"/>
    <xf numFmtId="0" fontId="20" fillId="0" borderId="14" xfId="0" applyFont="1" applyBorder="1" applyAlignment="1">
      <alignment horizontal="center" vertical="center"/>
    </xf>
    <xf numFmtId="0" fontId="0" fillId="0" borderId="18" xfId="0" applyBorder="1" applyAlignment="1">
      <alignment vertical="center"/>
    </xf>
    <xf numFmtId="0" fontId="20" fillId="0" borderId="14"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18" fillId="0" borderId="0" xfId="0" applyFont="1" applyAlignment="1" applyProtection="1">
      <alignment horizontal="center" vertical="center"/>
      <protection locked="0"/>
    </xf>
    <xf numFmtId="0" fontId="21" fillId="0" borderId="0" xfId="0" applyFont="1" applyAlignment="1" applyProtection="1">
      <alignment horizontal="left"/>
      <protection locked="0"/>
    </xf>
    <xf numFmtId="0" fontId="0" fillId="0" borderId="0" xfId="0" applyProtection="1">
      <protection locked="0"/>
    </xf>
    <xf numFmtId="0" fontId="23" fillId="0" borderId="0" xfId="0" applyFont="1"/>
    <xf numFmtId="0" fontId="20" fillId="0" borderId="11" xfId="0" applyFont="1" applyBorder="1" applyAlignment="1">
      <alignment horizontal="center" vertical="center"/>
    </xf>
    <xf numFmtId="0" fontId="0" fillId="0" borderId="15" xfId="0" applyBorder="1" applyAlignment="1">
      <alignment horizontal="center" vertical="center"/>
    </xf>
    <xf numFmtId="0" fontId="20" fillId="0" borderId="12" xfId="0" applyFont="1" applyBorder="1" applyAlignment="1">
      <alignment horizontal="center" vertical="center"/>
    </xf>
    <xf numFmtId="0" fontId="0" fillId="0" borderId="16" xfId="0" applyBorder="1" applyAlignment="1">
      <alignment horizontal="center" vertical="center"/>
    </xf>
    <xf numFmtId="0" fontId="20" fillId="34" borderId="13" xfId="0" applyFont="1" applyFill="1" applyBorder="1" applyAlignment="1">
      <alignment horizontal="center" vertical="center" wrapText="1"/>
    </xf>
    <xf numFmtId="0" fontId="0" fillId="34" borderId="17" xfId="0" applyFill="1" applyBorder="1" applyAlignment="1">
      <alignment horizontal="center" vertical="center" wrapText="1"/>
    </xf>
    <xf numFmtId="2" fontId="20" fillId="34" borderId="14" xfId="0" applyNumberFormat="1" applyFont="1" applyFill="1" applyBorder="1" applyAlignment="1">
      <alignment horizontal="center" vertical="center"/>
    </xf>
    <xf numFmtId="2" fontId="0" fillId="0" borderId="21" xfId="0" applyNumberFormat="1" applyBorder="1" applyAlignment="1">
      <alignment horizontal="center" vertical="center"/>
    </xf>
    <xf numFmtId="2" fontId="0" fillId="0" borderId="24" xfId="0" applyNumberFormat="1" applyBorder="1" applyAlignment="1">
      <alignment horizontal="center" vertical="center"/>
    </xf>
    <xf numFmtId="166" fontId="0" fillId="0" borderId="14" xfId="0" applyNumberFormat="1" applyBorder="1" applyAlignment="1">
      <alignment horizontal="center" vertical="center"/>
    </xf>
    <xf numFmtId="166" fontId="0" fillId="0" borderId="21" xfId="0" applyNumberFormat="1" applyBorder="1" applyAlignment="1">
      <alignment horizontal="center" vertical="center"/>
    </xf>
    <xf numFmtId="166" fontId="0" fillId="0" borderId="18" xfId="0" applyNumberFormat="1" applyBorder="1" applyAlignment="1">
      <alignment horizontal="center" vertical="center"/>
    </xf>
    <xf numFmtId="0" fontId="20" fillId="0" borderId="0" xfId="0" applyFont="1" applyAlignment="1">
      <alignment horizontal="left" vertical="center"/>
    </xf>
    <xf numFmtId="0" fontId="20" fillId="0" borderId="0" xfId="0" applyFont="1" applyAlignment="1">
      <alignment horizontal="right"/>
    </xf>
    <xf numFmtId="0" fontId="0" fillId="0" borderId="0" xfId="0" applyAlignment="1">
      <alignment horizontal="right"/>
    </xf>
    <xf numFmtId="0" fontId="29" fillId="0" borderId="0" xfId="0" applyFont="1"/>
    <xf numFmtId="0" fontId="20" fillId="0" borderId="0" xfId="0" applyFont="1" applyAlignment="1">
      <alignment horizontal="center"/>
    </xf>
    <xf numFmtId="0" fontId="20" fillId="0" borderId="0" xfId="0" applyFont="1"/>
    <xf numFmtId="0" fontId="20" fillId="0" borderId="0" xfId="0" applyFont="1" applyAlignment="1">
      <alignment horizontal="right" vertical="center"/>
    </xf>
    <xf numFmtId="0" fontId="32" fillId="0" borderId="0" xfId="0" applyFont="1" applyAlignment="1">
      <alignment horizontal="center" vertical="center"/>
    </xf>
    <xf numFmtId="0" fontId="0" fillId="0" borderId="0" xfId="0" applyAlignment="1">
      <alignment horizontal="center" vertical="center"/>
    </xf>
    <xf numFmtId="0" fontId="37" fillId="0" borderId="0" xfId="0" applyFont="1" applyAlignment="1">
      <alignment horizontal="center" vertical="center"/>
    </xf>
    <xf numFmtId="0" fontId="38" fillId="0" borderId="0" xfId="0" applyFont="1" applyAlignment="1">
      <alignment horizontal="center" vertical="center"/>
    </xf>
    <xf numFmtId="0" fontId="33" fillId="0" borderId="30" xfId="0" applyFont="1" applyBorder="1" applyAlignment="1">
      <alignment horizontal="right" vertical="center"/>
    </xf>
    <xf numFmtId="0" fontId="41" fillId="0" borderId="31" xfId="0" applyFont="1" applyBorder="1"/>
  </cellXfs>
  <cellStyles count="50">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1 2" xfId="44" xr:uid="{00000000-0005-0000-0000-00000D000000}"/>
    <cellStyle name="60 % - Accent2" xfId="25" builtinId="36" customBuiltin="1"/>
    <cellStyle name="60 % - Accent2 2" xfId="45" xr:uid="{00000000-0005-0000-0000-00000F000000}"/>
    <cellStyle name="60 % - Accent3" xfId="29" builtinId="40" customBuiltin="1"/>
    <cellStyle name="60 % - Accent3 2" xfId="46" xr:uid="{00000000-0005-0000-0000-000011000000}"/>
    <cellStyle name="60 % - Accent4" xfId="33" builtinId="44" customBuiltin="1"/>
    <cellStyle name="60 % - Accent4 2" xfId="47" xr:uid="{00000000-0005-0000-0000-000013000000}"/>
    <cellStyle name="60 % - Accent5" xfId="37" builtinId="48" customBuiltin="1"/>
    <cellStyle name="60 % - Accent5 2" xfId="48" xr:uid="{00000000-0005-0000-0000-000015000000}"/>
    <cellStyle name="60 % - Accent6" xfId="41" builtinId="52" customBuiltin="1"/>
    <cellStyle name="60 % - Accent6 2" xfId="49"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Neutre" xfId="8" builtinId="28" customBuiltin="1"/>
    <cellStyle name="Neutre 2" xfId="43" xr:uid="{00000000-0005-0000-0000-000025000000}"/>
    <cellStyle name="Normal" xfId="0" builtinId="0"/>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2" xfId="42" xr:uid="{00000000-0005-0000-0000-00002B000000}"/>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6">
    <dxf>
      <font>
        <condense val="0"/>
        <extend val="0"/>
        <color indexed="10"/>
      </font>
    </dxf>
    <dxf>
      <font>
        <condense val="0"/>
        <extend val="0"/>
        <color indexed="57"/>
      </font>
    </dxf>
    <dxf>
      <font>
        <color theme="5"/>
      </font>
      <fill>
        <patternFill>
          <bgColor rgb="FFFFC7CE"/>
        </patternFill>
      </fill>
    </dxf>
    <dxf>
      <font>
        <color theme="6" tint="-0.499984740745262"/>
      </font>
      <fill>
        <patternFill>
          <bgColor rgb="FFC6EFCE"/>
        </patternFill>
      </fill>
    </dxf>
    <dxf>
      <font>
        <color theme="5"/>
      </font>
      <fill>
        <patternFill>
          <bgColor rgb="FFFFC7CE"/>
        </patternFill>
      </fill>
    </dxf>
    <dxf>
      <font>
        <color theme="6" tint="-0.499984740745262"/>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pie%20de%20CYTHEM-MM-Masque%20de%20Calcul%20de%20la%20MRD%20NAVIOS%20FVZ.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ées brutes csv"/>
      <sheetName val="Résultats"/>
      <sheetName val="MRD MM Compte rendu"/>
      <sheetName val="Tableau"/>
    </sheetNames>
    <sheetDataSet>
      <sheetData sheetId="0"/>
      <sheetData sheetId="1">
        <row r="3">
          <cell r="B3">
            <v>0</v>
          </cell>
        </row>
      </sheetData>
      <sheetData sheetId="2"/>
      <sheetData sheetId="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2"/>
  <sheetViews>
    <sheetView topLeftCell="A4" workbookViewId="0">
      <selection activeCell="H30" sqref="H30"/>
    </sheetView>
  </sheetViews>
  <sheetFormatPr baseColWidth="10" defaultColWidth="11.3828125" defaultRowHeight="14.6" x14ac:dyDescent="0.4"/>
  <cols>
    <col min="1" max="16384" width="11.3828125" style="67"/>
  </cols>
  <sheetData>
    <row r="1" spans="1:33" x14ac:dyDescent="0.4">
      <c r="A1" s="67" t="s">
        <v>95</v>
      </c>
      <c r="B1" s="67" t="s">
        <v>96</v>
      </c>
      <c r="C1" s="67" t="s">
        <v>97</v>
      </c>
      <c r="D1" s="67" t="s">
        <v>98</v>
      </c>
      <c r="E1" s="67" t="s">
        <v>0</v>
      </c>
      <c r="F1" s="67" t="s">
        <v>1</v>
      </c>
      <c r="G1" s="67" t="s">
        <v>2</v>
      </c>
      <c r="H1" s="67" t="s">
        <v>3</v>
      </c>
      <c r="I1" s="67" t="s">
        <v>4</v>
      </c>
      <c r="J1" s="67" t="s">
        <v>5</v>
      </c>
      <c r="K1" s="67" t="s">
        <v>6</v>
      </c>
      <c r="L1" s="67" t="s">
        <v>69</v>
      </c>
      <c r="M1" s="67" t="s">
        <v>70</v>
      </c>
      <c r="N1" s="67" t="s">
        <v>71</v>
      </c>
      <c r="O1" s="67" t="s">
        <v>72</v>
      </c>
      <c r="P1" s="67" t="s">
        <v>73</v>
      </c>
      <c r="Q1" s="67" t="s">
        <v>74</v>
      </c>
      <c r="R1" s="67" t="s">
        <v>75</v>
      </c>
      <c r="S1" s="67" t="s">
        <v>76</v>
      </c>
      <c r="T1" s="67" t="s">
        <v>77</v>
      </c>
      <c r="U1" s="67" t="s">
        <v>78</v>
      </c>
      <c r="V1" s="67" t="s">
        <v>79</v>
      </c>
      <c r="W1" s="67" t="s">
        <v>80</v>
      </c>
      <c r="X1" s="67" t="s">
        <v>81</v>
      </c>
      <c r="Y1" s="67" t="s">
        <v>82</v>
      </c>
      <c r="Z1" s="67" t="s">
        <v>83</v>
      </c>
      <c r="AA1" s="67" t="s">
        <v>84</v>
      </c>
      <c r="AB1" s="67" t="s">
        <v>85</v>
      </c>
      <c r="AC1" s="67" t="s">
        <v>86</v>
      </c>
      <c r="AD1" s="67" t="s">
        <v>87</v>
      </c>
      <c r="AE1" s="67" t="s">
        <v>88</v>
      </c>
      <c r="AF1" s="67" t="s">
        <v>89</v>
      </c>
      <c r="AG1" s="67" t="s">
        <v>90</v>
      </c>
    </row>
    <row r="2" spans="1:33" x14ac:dyDescent="0.4">
      <c r="A2" s="67" t="s">
        <v>99</v>
      </c>
      <c r="B2" s="67" t="s">
        <v>100</v>
      </c>
      <c r="C2" s="67" t="s">
        <v>101</v>
      </c>
      <c r="D2" s="67" t="s">
        <v>102</v>
      </c>
      <c r="E2" s="67" t="s">
        <v>91</v>
      </c>
      <c r="F2" s="67" t="s">
        <v>92</v>
      </c>
      <c r="G2" s="67" t="s">
        <v>7</v>
      </c>
    </row>
    <row r="3" spans="1:33" x14ac:dyDescent="0.4">
      <c r="A3" s="67" t="s">
        <v>99</v>
      </c>
      <c r="B3" s="67" t="s">
        <v>100</v>
      </c>
      <c r="C3" s="67" t="s">
        <v>101</v>
      </c>
      <c r="D3" s="67" t="s">
        <v>102</v>
      </c>
      <c r="E3" s="67" t="s">
        <v>91</v>
      </c>
      <c r="F3" s="67" t="s">
        <v>92</v>
      </c>
      <c r="G3" s="67" t="s">
        <v>8</v>
      </c>
    </row>
    <row r="4" spans="1:33" x14ac:dyDescent="0.4">
      <c r="A4" s="67" t="s">
        <v>99</v>
      </c>
      <c r="B4" s="67" t="s">
        <v>100</v>
      </c>
      <c r="C4" s="67" t="s">
        <v>101</v>
      </c>
      <c r="D4" s="67" t="s">
        <v>103</v>
      </c>
      <c r="E4" s="67" t="str">
        <f>"38"</f>
        <v>38</v>
      </c>
      <c r="F4" s="67" t="str">
        <f>"138"</f>
        <v>138</v>
      </c>
      <c r="G4" s="67" t="s">
        <v>7</v>
      </c>
      <c r="H4" s="67">
        <v>804098</v>
      </c>
    </row>
    <row r="5" spans="1:33" x14ac:dyDescent="0.4">
      <c r="A5" s="67" t="s">
        <v>99</v>
      </c>
      <c r="B5" s="67" t="s">
        <v>100</v>
      </c>
      <c r="C5" s="67" t="s">
        <v>101</v>
      </c>
      <c r="D5" s="67" t="s">
        <v>103</v>
      </c>
      <c r="E5" s="67" t="str">
        <f>"38"</f>
        <v>38</v>
      </c>
      <c r="F5" s="67" t="str">
        <f>"138"</f>
        <v>138</v>
      </c>
      <c r="G5" s="67" t="s">
        <v>68</v>
      </c>
    </row>
    <row r="6" spans="1:33" x14ac:dyDescent="0.4">
      <c r="A6" s="67" t="s">
        <v>99</v>
      </c>
      <c r="B6" s="67" t="s">
        <v>100</v>
      </c>
      <c r="C6" s="67" t="s">
        <v>101</v>
      </c>
      <c r="D6" s="67" t="s">
        <v>104</v>
      </c>
      <c r="E6" s="67" t="str">
        <f>"38"</f>
        <v>38</v>
      </c>
      <c r="F6" s="67" t="s">
        <v>92</v>
      </c>
      <c r="G6" s="67" t="s">
        <v>7</v>
      </c>
      <c r="I6" s="67">
        <v>0.96</v>
      </c>
      <c r="J6" s="67">
        <v>100</v>
      </c>
    </row>
    <row r="7" spans="1:33" x14ac:dyDescent="0.4">
      <c r="A7" s="67" t="s">
        <v>99</v>
      </c>
      <c r="B7" s="67" t="s">
        <v>100</v>
      </c>
      <c r="C7" s="67" t="s">
        <v>101</v>
      </c>
      <c r="D7" s="67" t="s">
        <v>104</v>
      </c>
      <c r="E7" s="67" t="str">
        <f>"38"</f>
        <v>38</v>
      </c>
      <c r="F7" s="67" t="s">
        <v>92</v>
      </c>
      <c r="G7" s="67" t="s">
        <v>9</v>
      </c>
      <c r="H7" s="67">
        <v>55151</v>
      </c>
      <c r="I7" s="67">
        <v>0.23</v>
      </c>
      <c r="J7" s="67">
        <v>24.1</v>
      </c>
    </row>
    <row r="8" spans="1:33" x14ac:dyDescent="0.4">
      <c r="A8" s="67" t="s">
        <v>99</v>
      </c>
      <c r="B8" s="67" t="s">
        <v>100</v>
      </c>
      <c r="C8" s="67" t="s">
        <v>101</v>
      </c>
      <c r="D8" s="67" t="s">
        <v>105</v>
      </c>
      <c r="E8" s="67" t="str">
        <f>"56"</f>
        <v>56</v>
      </c>
      <c r="F8" s="67" t="str">
        <f>"19"</f>
        <v>19</v>
      </c>
      <c r="G8" s="67" t="s">
        <v>7</v>
      </c>
    </row>
    <row r="9" spans="1:33" x14ac:dyDescent="0.4">
      <c r="A9" s="67" t="s">
        <v>99</v>
      </c>
      <c r="B9" s="67" t="s">
        <v>100</v>
      </c>
      <c r="C9" s="67" t="s">
        <v>101</v>
      </c>
      <c r="D9" s="67" t="s">
        <v>105</v>
      </c>
      <c r="E9" s="67" t="str">
        <f>"56"</f>
        <v>56</v>
      </c>
      <c r="F9" s="67" t="str">
        <f>"19"</f>
        <v>19</v>
      </c>
      <c r="G9" s="67" t="s">
        <v>54</v>
      </c>
      <c r="H9" s="67">
        <v>53539</v>
      </c>
    </row>
    <row r="10" spans="1:33" x14ac:dyDescent="0.4">
      <c r="A10" s="67" t="s">
        <v>99</v>
      </c>
      <c r="B10" s="67" t="s">
        <v>100</v>
      </c>
      <c r="C10" s="67" t="s">
        <v>101</v>
      </c>
      <c r="D10" s="67" t="s">
        <v>105</v>
      </c>
      <c r="E10" s="67" t="str">
        <f>"56"</f>
        <v>56</v>
      </c>
      <c r="F10" s="67" t="str">
        <f>"19"</f>
        <v>19</v>
      </c>
      <c r="G10" s="67" t="s">
        <v>55</v>
      </c>
      <c r="H10" s="67">
        <v>309</v>
      </c>
    </row>
    <row r="11" spans="1:33" x14ac:dyDescent="0.4">
      <c r="A11" s="67" t="s">
        <v>99</v>
      </c>
      <c r="B11" s="67" t="s">
        <v>100</v>
      </c>
      <c r="C11" s="67" t="s">
        <v>101</v>
      </c>
      <c r="D11" s="67" t="s">
        <v>105</v>
      </c>
      <c r="E11" s="67" t="str">
        <f>"56"</f>
        <v>56</v>
      </c>
      <c r="F11" s="67" t="str">
        <f>"19"</f>
        <v>19</v>
      </c>
      <c r="G11" s="67" t="s">
        <v>56</v>
      </c>
      <c r="H11" s="67">
        <v>898</v>
      </c>
    </row>
    <row r="12" spans="1:33" x14ac:dyDescent="0.4">
      <c r="A12" s="67" t="s">
        <v>99</v>
      </c>
      <c r="B12" s="67" t="s">
        <v>100</v>
      </c>
      <c r="C12" s="67" t="s">
        <v>101</v>
      </c>
      <c r="D12" s="67" t="s">
        <v>105</v>
      </c>
      <c r="E12" s="67" t="str">
        <f>"56"</f>
        <v>56</v>
      </c>
      <c r="F12" s="67" t="str">
        <f>"19"</f>
        <v>19</v>
      </c>
      <c r="G12" s="67" t="s">
        <v>57</v>
      </c>
      <c r="H12" s="67">
        <v>444</v>
      </c>
    </row>
    <row r="13" spans="1:33" x14ac:dyDescent="0.4">
      <c r="A13" s="67" t="s">
        <v>99</v>
      </c>
      <c r="B13" s="67" t="s">
        <v>100</v>
      </c>
      <c r="C13" s="67" t="s">
        <v>101</v>
      </c>
      <c r="D13" s="67" t="s">
        <v>106</v>
      </c>
      <c r="E13" s="67" t="s">
        <v>93</v>
      </c>
      <c r="F13" s="67" t="s">
        <v>94</v>
      </c>
      <c r="G13" s="67" t="s">
        <v>7</v>
      </c>
      <c r="I13" s="67">
        <v>0.02</v>
      </c>
      <c r="J13" s="67">
        <v>100</v>
      </c>
    </row>
    <row r="14" spans="1:33" x14ac:dyDescent="0.4">
      <c r="A14" s="67" t="s">
        <v>99</v>
      </c>
      <c r="B14" s="67" t="s">
        <v>100</v>
      </c>
      <c r="C14" s="67" t="s">
        <v>101</v>
      </c>
      <c r="D14" s="67" t="s">
        <v>106</v>
      </c>
      <c r="E14" s="67" t="s">
        <v>93</v>
      </c>
      <c r="F14" s="67" t="s">
        <v>94</v>
      </c>
      <c r="G14" s="67" t="s">
        <v>10</v>
      </c>
      <c r="H14" s="67">
        <v>305</v>
      </c>
      <c r="I14" s="67">
        <v>0.01</v>
      </c>
      <c r="J14" s="67">
        <v>33.01</v>
      </c>
    </row>
    <row r="15" spans="1:33" x14ac:dyDescent="0.4">
      <c r="A15" s="67" t="s">
        <v>99</v>
      </c>
      <c r="B15" s="67" t="s">
        <v>100</v>
      </c>
      <c r="C15" s="67" t="s">
        <v>101</v>
      </c>
      <c r="D15" s="67" t="s">
        <v>106</v>
      </c>
      <c r="E15" s="67" t="s">
        <v>93</v>
      </c>
      <c r="F15" s="67" t="s">
        <v>94</v>
      </c>
      <c r="G15" s="67" t="s">
        <v>11</v>
      </c>
      <c r="H15" s="67">
        <v>580</v>
      </c>
      <c r="I15" s="67">
        <v>0</v>
      </c>
      <c r="J15" s="67">
        <v>17.11</v>
      </c>
    </row>
    <row r="16" spans="1:33" x14ac:dyDescent="0.4">
      <c r="A16" s="67" t="s">
        <v>99</v>
      </c>
      <c r="B16" s="67" t="s">
        <v>100</v>
      </c>
      <c r="C16" s="67" t="s">
        <v>101</v>
      </c>
      <c r="D16" s="67" t="s">
        <v>106</v>
      </c>
      <c r="E16" s="67" t="s">
        <v>93</v>
      </c>
      <c r="F16" s="67" t="s">
        <v>94</v>
      </c>
      <c r="G16" s="67" t="s">
        <v>12</v>
      </c>
      <c r="I16" s="67">
        <v>0</v>
      </c>
      <c r="J16" s="67">
        <v>0</v>
      </c>
    </row>
    <row r="17" spans="1:10" x14ac:dyDescent="0.4">
      <c r="A17" s="67" t="s">
        <v>99</v>
      </c>
      <c r="B17" s="67" t="s">
        <v>100</v>
      </c>
      <c r="C17" s="67" t="s">
        <v>101</v>
      </c>
      <c r="D17" s="67" t="s">
        <v>106</v>
      </c>
      <c r="E17" s="67" t="s">
        <v>93</v>
      </c>
      <c r="F17" s="67" t="s">
        <v>94</v>
      </c>
      <c r="G17" s="67" t="s">
        <v>13</v>
      </c>
      <c r="I17" s="67">
        <v>0.01</v>
      </c>
      <c r="J17" s="67">
        <v>49.88</v>
      </c>
    </row>
    <row r="18" spans="1:10" x14ac:dyDescent="0.4">
      <c r="A18" s="67" t="s">
        <v>99</v>
      </c>
      <c r="B18" s="67" t="s">
        <v>100</v>
      </c>
      <c r="C18" s="67" t="s">
        <v>101</v>
      </c>
      <c r="D18" s="67" t="s">
        <v>107</v>
      </c>
      <c r="E18" s="67" t="s">
        <v>93</v>
      </c>
      <c r="F18" s="67" t="s">
        <v>94</v>
      </c>
      <c r="G18" s="67" t="s">
        <v>7</v>
      </c>
      <c r="I18" s="67">
        <v>0.01</v>
      </c>
      <c r="J18" s="67">
        <v>100</v>
      </c>
    </row>
    <row r="19" spans="1:10" x14ac:dyDescent="0.4">
      <c r="A19" s="67" t="s">
        <v>99</v>
      </c>
      <c r="B19" s="67" t="s">
        <v>100</v>
      </c>
      <c r="C19" s="67" t="s">
        <v>101</v>
      </c>
      <c r="D19" s="67" t="s">
        <v>107</v>
      </c>
      <c r="E19" s="67" t="s">
        <v>93</v>
      </c>
      <c r="F19" s="67" t="s">
        <v>94</v>
      </c>
      <c r="G19" s="67" t="s">
        <v>14</v>
      </c>
      <c r="H19" s="67">
        <v>12</v>
      </c>
      <c r="I19" s="67">
        <v>0</v>
      </c>
      <c r="J19" s="67">
        <v>2.93</v>
      </c>
    </row>
    <row r="20" spans="1:10" x14ac:dyDescent="0.4">
      <c r="A20" s="67" t="s">
        <v>99</v>
      </c>
      <c r="B20" s="67" t="s">
        <v>100</v>
      </c>
      <c r="C20" s="67" t="s">
        <v>101</v>
      </c>
      <c r="D20" s="67" t="s">
        <v>107</v>
      </c>
      <c r="E20" s="67" t="s">
        <v>93</v>
      </c>
      <c r="F20" s="67" t="s">
        <v>94</v>
      </c>
      <c r="G20" s="67" t="s">
        <v>15</v>
      </c>
      <c r="H20" s="67">
        <v>74</v>
      </c>
      <c r="I20" s="67">
        <v>0</v>
      </c>
      <c r="J20" s="67">
        <v>3.9</v>
      </c>
    </row>
    <row r="21" spans="1:10" x14ac:dyDescent="0.4">
      <c r="A21" s="67" t="s">
        <v>99</v>
      </c>
      <c r="B21" s="67" t="s">
        <v>100</v>
      </c>
      <c r="C21" s="67" t="s">
        <v>101</v>
      </c>
      <c r="D21" s="67" t="s">
        <v>107</v>
      </c>
      <c r="E21" s="67" t="s">
        <v>93</v>
      </c>
      <c r="F21" s="67" t="s">
        <v>94</v>
      </c>
      <c r="G21" s="67" t="s">
        <v>16</v>
      </c>
      <c r="I21" s="67">
        <v>0.01</v>
      </c>
      <c r="J21" s="67">
        <v>81.95</v>
      </c>
    </row>
    <row r="22" spans="1:10" x14ac:dyDescent="0.4">
      <c r="A22" s="67" t="s">
        <v>99</v>
      </c>
      <c r="B22" s="67" t="s">
        <v>100</v>
      </c>
      <c r="C22" s="67" t="s">
        <v>101</v>
      </c>
      <c r="D22" s="67" t="s">
        <v>107</v>
      </c>
      <c r="E22" s="67" t="s">
        <v>93</v>
      </c>
      <c r="F22" s="67" t="s">
        <v>94</v>
      </c>
      <c r="G22" s="67" t="s">
        <v>17</v>
      </c>
      <c r="I22" s="67">
        <v>0</v>
      </c>
      <c r="J22" s="67">
        <v>11.22</v>
      </c>
    </row>
    <row r="23" spans="1:10" x14ac:dyDescent="0.4">
      <c r="A23" s="67" t="s">
        <v>99</v>
      </c>
      <c r="B23" s="67" t="s">
        <v>100</v>
      </c>
      <c r="C23" s="67" t="s">
        <v>101</v>
      </c>
      <c r="D23" s="67" t="s">
        <v>108</v>
      </c>
      <c r="E23" s="67" t="s">
        <v>93</v>
      </c>
      <c r="F23" s="67" t="s">
        <v>94</v>
      </c>
      <c r="G23" s="67" t="s">
        <v>7</v>
      </c>
      <c r="I23" s="67">
        <v>0.05</v>
      </c>
      <c r="J23" s="67">
        <v>100</v>
      </c>
    </row>
    <row r="24" spans="1:10" x14ac:dyDescent="0.4">
      <c r="A24" s="67" t="s">
        <v>99</v>
      </c>
      <c r="B24" s="67" t="s">
        <v>100</v>
      </c>
      <c r="C24" s="67" t="s">
        <v>101</v>
      </c>
      <c r="D24" s="67" t="s">
        <v>108</v>
      </c>
      <c r="E24" s="67" t="s">
        <v>93</v>
      </c>
      <c r="F24" s="67" t="s">
        <v>94</v>
      </c>
      <c r="G24" s="67" t="s">
        <v>18</v>
      </c>
      <c r="H24" s="67">
        <v>6</v>
      </c>
      <c r="I24" s="67">
        <v>0</v>
      </c>
      <c r="J24" s="67">
        <v>3.38</v>
      </c>
    </row>
    <row r="25" spans="1:10" x14ac:dyDescent="0.4">
      <c r="A25" s="67" t="s">
        <v>99</v>
      </c>
      <c r="B25" s="67" t="s">
        <v>100</v>
      </c>
      <c r="C25" s="67" t="s">
        <v>101</v>
      </c>
      <c r="D25" s="67" t="s">
        <v>108</v>
      </c>
      <c r="E25" s="67" t="s">
        <v>93</v>
      </c>
      <c r="F25" s="67" t="s">
        <v>94</v>
      </c>
      <c r="G25" s="67" t="s">
        <v>19</v>
      </c>
      <c r="H25" s="67">
        <v>138</v>
      </c>
      <c r="I25" s="67">
        <v>0.02</v>
      </c>
      <c r="J25" s="67">
        <v>37.450000000000003</v>
      </c>
    </row>
    <row r="26" spans="1:10" x14ac:dyDescent="0.4">
      <c r="A26" s="67" t="s">
        <v>99</v>
      </c>
      <c r="B26" s="67" t="s">
        <v>100</v>
      </c>
      <c r="C26" s="67" t="s">
        <v>101</v>
      </c>
      <c r="D26" s="67" t="s">
        <v>108</v>
      </c>
      <c r="E26" s="67" t="s">
        <v>93</v>
      </c>
      <c r="F26" s="67" t="s">
        <v>94</v>
      </c>
      <c r="G26" s="67" t="s">
        <v>20</v>
      </c>
      <c r="I26" s="67">
        <v>0.02</v>
      </c>
      <c r="J26" s="67">
        <v>45.85</v>
      </c>
    </row>
    <row r="27" spans="1:10" x14ac:dyDescent="0.4">
      <c r="A27" s="67" t="s">
        <v>99</v>
      </c>
      <c r="B27" s="67" t="s">
        <v>100</v>
      </c>
      <c r="C27" s="67" t="s">
        <v>101</v>
      </c>
      <c r="D27" s="67" t="s">
        <v>108</v>
      </c>
      <c r="E27" s="67" t="s">
        <v>93</v>
      </c>
      <c r="F27" s="67" t="s">
        <v>94</v>
      </c>
      <c r="G27" s="67" t="s">
        <v>21</v>
      </c>
      <c r="I27" s="67">
        <v>0.01</v>
      </c>
      <c r="J27" s="67">
        <v>13.32</v>
      </c>
    </row>
    <row r="28" spans="1:10" x14ac:dyDescent="0.4">
      <c r="A28" s="67" t="s">
        <v>99</v>
      </c>
      <c r="B28" s="67" t="s">
        <v>100</v>
      </c>
      <c r="C28" s="67" t="s">
        <v>101</v>
      </c>
      <c r="D28" s="67" t="s">
        <v>109</v>
      </c>
      <c r="E28" s="67" t="s">
        <v>93</v>
      </c>
      <c r="F28" s="67" t="s">
        <v>94</v>
      </c>
      <c r="G28" s="67" t="s">
        <v>7</v>
      </c>
      <c r="I28" s="67">
        <v>0.16</v>
      </c>
      <c r="J28" s="67">
        <v>100</v>
      </c>
    </row>
    <row r="29" spans="1:10" x14ac:dyDescent="0.4">
      <c r="A29" s="67" t="s">
        <v>99</v>
      </c>
      <c r="B29" s="67" t="s">
        <v>100</v>
      </c>
      <c r="C29" s="67" t="s">
        <v>101</v>
      </c>
      <c r="D29" s="67" t="s">
        <v>109</v>
      </c>
      <c r="E29" s="67" t="s">
        <v>93</v>
      </c>
      <c r="F29" s="67" t="s">
        <v>94</v>
      </c>
      <c r="G29" s="67" t="s">
        <v>22</v>
      </c>
      <c r="H29" s="67">
        <v>139</v>
      </c>
      <c r="I29" s="67">
        <v>0.01</v>
      </c>
      <c r="J29" s="67">
        <v>3.95</v>
      </c>
    </row>
    <row r="30" spans="1:10" x14ac:dyDescent="0.4">
      <c r="A30" s="67" t="s">
        <v>99</v>
      </c>
      <c r="B30" s="67" t="s">
        <v>100</v>
      </c>
      <c r="C30" s="67" t="s">
        <v>101</v>
      </c>
      <c r="D30" s="67" t="s">
        <v>109</v>
      </c>
      <c r="E30" s="67" t="s">
        <v>93</v>
      </c>
      <c r="F30" s="67" t="s">
        <v>94</v>
      </c>
      <c r="G30" s="67" t="s">
        <v>23</v>
      </c>
      <c r="H30" s="67">
        <v>53030</v>
      </c>
      <c r="I30" s="67">
        <v>0</v>
      </c>
      <c r="J30" s="67">
        <v>3.05</v>
      </c>
    </row>
    <row r="31" spans="1:10" x14ac:dyDescent="0.4">
      <c r="A31" s="67" t="s">
        <v>99</v>
      </c>
      <c r="B31" s="67" t="s">
        <v>100</v>
      </c>
      <c r="C31" s="67" t="s">
        <v>101</v>
      </c>
      <c r="D31" s="67" t="s">
        <v>109</v>
      </c>
      <c r="E31" s="67" t="s">
        <v>93</v>
      </c>
      <c r="F31" s="67" t="s">
        <v>94</v>
      </c>
      <c r="G31" s="67" t="s">
        <v>24</v>
      </c>
      <c r="I31" s="67">
        <v>0.12</v>
      </c>
      <c r="J31" s="67">
        <v>78.25</v>
      </c>
    </row>
    <row r="32" spans="1:10" x14ac:dyDescent="0.4">
      <c r="A32" s="67" t="s">
        <v>99</v>
      </c>
      <c r="B32" s="67" t="s">
        <v>100</v>
      </c>
      <c r="C32" s="67" t="s">
        <v>101</v>
      </c>
      <c r="D32" s="67" t="s">
        <v>109</v>
      </c>
      <c r="E32" s="67" t="s">
        <v>93</v>
      </c>
      <c r="F32" s="67" t="s">
        <v>94</v>
      </c>
      <c r="G32" s="67" t="s">
        <v>25</v>
      </c>
      <c r="I32" s="67">
        <v>0.02</v>
      </c>
      <c r="J32" s="67">
        <v>14.75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8B81-8299-4696-80C7-381849F087AC}">
  <dimension ref="A1:H52"/>
  <sheetViews>
    <sheetView tabSelected="1" zoomScale="69" zoomScaleNormal="155" workbookViewId="0">
      <selection sqref="A1:G1"/>
    </sheetView>
  </sheetViews>
  <sheetFormatPr baseColWidth="10" defaultRowHeight="14.6" x14ac:dyDescent="0.4"/>
  <cols>
    <col min="1" max="1" width="27.53515625" customWidth="1"/>
    <col min="2" max="2" width="12.69140625" customWidth="1"/>
    <col min="3" max="3" width="20.15234375" customWidth="1"/>
    <col min="4" max="4" width="17.69140625" customWidth="1"/>
    <col min="5" max="5" width="19.07421875" customWidth="1"/>
    <col min="6" max="6" width="20.53515625" customWidth="1"/>
    <col min="7" max="7" width="20.84375" customWidth="1"/>
    <col min="8" max="8" width="20.15234375" bestFit="1" customWidth="1"/>
  </cols>
  <sheetData>
    <row r="1" spans="1:7" ht="17.600000000000001" x14ac:dyDescent="0.4">
      <c r="A1" s="98" t="s">
        <v>26</v>
      </c>
      <c r="B1" s="98"/>
      <c r="C1" s="98"/>
      <c r="D1" s="98"/>
      <c r="E1" s="98"/>
      <c r="F1" s="98"/>
      <c r="G1" s="98"/>
    </row>
    <row r="2" spans="1:7" ht="20.149999999999999" x14ac:dyDescent="0.4">
      <c r="A2" s="1"/>
      <c r="B2" s="1"/>
      <c r="C2" s="1"/>
      <c r="D2" s="1"/>
      <c r="E2" s="1"/>
      <c r="F2" s="1"/>
      <c r="G2" s="70"/>
    </row>
    <row r="3" spans="1:7" ht="15.45" x14ac:dyDescent="0.4">
      <c r="A3" s="2" t="s">
        <v>27</v>
      </c>
      <c r="B3" s="99">
        <f>'[1]Données brutes csv'!B3</f>
        <v>0</v>
      </c>
      <c r="C3" s="99"/>
      <c r="D3" s="99"/>
      <c r="E3" s="99"/>
      <c r="F3" s="99"/>
      <c r="G3" s="70"/>
    </row>
    <row r="4" spans="1:7" x14ac:dyDescent="0.4">
      <c r="A4" s="70"/>
      <c r="B4" s="70"/>
      <c r="C4" s="70"/>
      <c r="D4" s="70"/>
      <c r="E4" s="70"/>
      <c r="F4" s="70"/>
      <c r="G4" s="70"/>
    </row>
    <row r="5" spans="1:7" x14ac:dyDescent="0.4">
      <c r="A5" s="100" t="s">
        <v>28</v>
      </c>
      <c r="B5" s="100"/>
      <c r="C5" s="70"/>
      <c r="D5" s="70" t="s">
        <v>29</v>
      </c>
      <c r="E5" s="3"/>
      <c r="F5" s="70"/>
      <c r="G5" s="70"/>
    </row>
    <row r="6" spans="1:7" x14ac:dyDescent="0.4">
      <c r="A6" s="70"/>
      <c r="B6" s="70"/>
      <c r="C6" s="70"/>
      <c r="D6" s="70"/>
      <c r="E6" s="70"/>
      <c r="F6" s="70"/>
      <c r="G6" s="70"/>
    </row>
    <row r="7" spans="1:7" x14ac:dyDescent="0.4">
      <c r="A7" s="70"/>
      <c r="B7" s="70"/>
      <c r="C7" s="70"/>
      <c r="D7" s="90"/>
      <c r="E7" s="90"/>
      <c r="F7" s="70"/>
      <c r="G7" s="70"/>
    </row>
    <row r="8" spans="1:7" ht="17.600000000000001" x14ac:dyDescent="0.4">
      <c r="A8" s="70"/>
      <c r="B8" s="84"/>
      <c r="C8" s="85"/>
      <c r="D8" s="84"/>
      <c r="E8" s="85"/>
      <c r="F8" s="70"/>
      <c r="G8" s="16"/>
    </row>
    <row r="9" spans="1:7" x14ac:dyDescent="0.4">
      <c r="A9" s="70"/>
      <c r="B9" s="86"/>
      <c r="C9" s="87"/>
      <c r="D9" s="4" t="s">
        <v>111</v>
      </c>
      <c r="E9" s="82">
        <f>$E$22</f>
        <v>0.52586206896551724</v>
      </c>
      <c r="F9" s="70"/>
      <c r="G9" s="70"/>
    </row>
    <row r="10" spans="1:7" x14ac:dyDescent="0.4">
      <c r="A10" s="70"/>
      <c r="B10" s="88"/>
      <c r="C10" s="89"/>
      <c r="D10" s="70"/>
      <c r="E10" s="70"/>
      <c r="F10" s="5"/>
      <c r="G10" s="70"/>
    </row>
    <row r="11" spans="1:7" x14ac:dyDescent="0.4">
      <c r="A11" s="70"/>
      <c r="B11" s="6"/>
      <c r="C11" s="7"/>
      <c r="D11" s="70"/>
      <c r="E11" s="70"/>
      <c r="F11" s="5"/>
      <c r="G11" s="70"/>
    </row>
    <row r="12" spans="1:7" x14ac:dyDescent="0.4">
      <c r="A12" s="70"/>
      <c r="B12" s="6"/>
      <c r="C12" s="7"/>
      <c r="D12" s="70"/>
      <c r="E12" s="70"/>
      <c r="F12" s="5"/>
      <c r="G12" s="70"/>
    </row>
    <row r="13" spans="1:7" x14ac:dyDescent="0.4">
      <c r="A13" s="70"/>
      <c r="B13" s="6"/>
      <c r="C13" s="7"/>
      <c r="D13" s="70"/>
      <c r="E13" s="70"/>
      <c r="F13" s="5"/>
      <c r="G13" s="70"/>
    </row>
    <row r="14" spans="1:7" x14ac:dyDescent="0.4">
      <c r="A14" s="8" t="s">
        <v>31</v>
      </c>
      <c r="B14" s="8"/>
      <c r="C14" s="9">
        <f>'Données brutes'!H4</f>
        <v>804098</v>
      </c>
      <c r="D14" s="67"/>
      <c r="E14" s="67"/>
      <c r="F14" s="70"/>
      <c r="G14" s="70"/>
    </row>
    <row r="15" spans="1:7" x14ac:dyDescent="0.4">
      <c r="A15" s="67" t="s">
        <v>32</v>
      </c>
      <c r="B15" s="67"/>
      <c r="C15" s="9">
        <f>'Données brutes'!H7</f>
        <v>55151</v>
      </c>
      <c r="D15" s="10"/>
      <c r="E15" s="11"/>
      <c r="F15" s="12"/>
      <c r="G15" s="70"/>
    </row>
    <row r="16" spans="1:7" x14ac:dyDescent="0.4">
      <c r="A16" s="67"/>
      <c r="B16" s="67"/>
      <c r="C16" s="67"/>
      <c r="D16" s="13"/>
      <c r="E16" s="67"/>
      <c r="F16" s="70"/>
      <c r="G16" s="70"/>
    </row>
    <row r="17" spans="1:8" x14ac:dyDescent="0.4">
      <c r="A17" s="101" t="s">
        <v>33</v>
      </c>
      <c r="B17" s="101"/>
      <c r="C17" s="14">
        <f>C15/C14</f>
        <v>6.8587410987217975E-2</v>
      </c>
      <c r="D17" s="67"/>
      <c r="E17" s="67"/>
      <c r="F17" s="70"/>
      <c r="G17" s="70"/>
    </row>
    <row r="18" spans="1:8" x14ac:dyDescent="0.4">
      <c r="A18" s="67"/>
      <c r="B18" s="67"/>
      <c r="C18" s="67"/>
      <c r="D18" s="67"/>
      <c r="E18" s="67"/>
      <c r="F18" s="70"/>
      <c r="G18" s="70"/>
    </row>
    <row r="19" spans="1:8" ht="15" thickBot="1" x14ac:dyDescent="0.45">
      <c r="A19" s="67"/>
      <c r="B19" s="67"/>
      <c r="C19" s="67"/>
      <c r="D19" s="67"/>
      <c r="E19" s="67"/>
      <c r="F19" s="70"/>
      <c r="G19" s="70"/>
    </row>
    <row r="20" spans="1:8" x14ac:dyDescent="0.4">
      <c r="A20" s="70"/>
      <c r="B20" s="67"/>
      <c r="C20" s="102" t="s">
        <v>34</v>
      </c>
      <c r="D20" s="104" t="s">
        <v>35</v>
      </c>
      <c r="E20" s="106" t="s">
        <v>36</v>
      </c>
      <c r="F20" s="96" t="s">
        <v>110</v>
      </c>
      <c r="G20" s="94" t="s">
        <v>30</v>
      </c>
      <c r="H20" s="70"/>
    </row>
    <row r="21" spans="1:8" ht="15" thickBot="1" x14ac:dyDescent="0.45">
      <c r="A21" s="70"/>
      <c r="B21" s="67"/>
      <c r="C21" s="103"/>
      <c r="D21" s="105"/>
      <c r="E21" s="107"/>
      <c r="F21" s="97"/>
      <c r="G21" s="95"/>
      <c r="H21" s="70"/>
    </row>
    <row r="22" spans="1:8" x14ac:dyDescent="0.4">
      <c r="A22" s="16"/>
      <c r="B22" s="17" t="s">
        <v>37</v>
      </c>
      <c r="C22" s="18">
        <f>'Données brutes'!H11</f>
        <v>898</v>
      </c>
      <c r="D22" s="75">
        <f>C22/$C$15</f>
        <v>1.6282569672354082E-2</v>
      </c>
      <c r="E22" s="108">
        <f>IF(C24=0, "NA", C23/C24)</f>
        <v>0.52586206896551724</v>
      </c>
      <c r="F22" s="91">
        <f>((C23+C24)/C15)</f>
        <v>1.6046853184892386E-2</v>
      </c>
      <c r="G22" s="111">
        <f>IF($E$9="NA",0,IF(E22&lt;=1,(C23+(C23/$E$9))/$C$15,IF(E22&gt;=2,(C24+($E$9*C24))/$C$15,F22)))</f>
        <v>1.6046853184892386E-2</v>
      </c>
      <c r="H22" s="70"/>
    </row>
    <row r="23" spans="1:8" x14ac:dyDescent="0.4">
      <c r="A23" s="70"/>
      <c r="B23" s="20" t="s">
        <v>38</v>
      </c>
      <c r="C23" s="21">
        <f>'Données brutes'!H14</f>
        <v>305</v>
      </c>
      <c r="D23" s="76">
        <f>C23/C22</f>
        <v>0.33964365256124723</v>
      </c>
      <c r="E23" s="109"/>
      <c r="F23" s="73">
        <f>(C23/(C23+C24))</f>
        <v>0.34463276836158191</v>
      </c>
      <c r="G23" s="112" t="e">
        <f>IF(AND(D23&gt;=1, D23&lt;=3), C23, IF(H10=oui, (B25+K19*B25)/B23, (B24+B24/K19)))</f>
        <v>#NAME?</v>
      </c>
      <c r="H23" s="70"/>
    </row>
    <row r="24" spans="1:8" ht="15" thickBot="1" x14ac:dyDescent="0.45">
      <c r="A24" s="70"/>
      <c r="B24" s="23" t="s">
        <v>39</v>
      </c>
      <c r="C24" s="24">
        <f>'Données brutes'!H15</f>
        <v>580</v>
      </c>
      <c r="D24" s="77">
        <f>C24/C22</f>
        <v>0.6458797327394209</v>
      </c>
      <c r="E24" s="110"/>
      <c r="F24" s="92">
        <f>(C24/(C23+C24))</f>
        <v>0.65536723163841804</v>
      </c>
      <c r="G24" s="113" t="e">
        <f>IF(AND(D24&gt;=1, D24&lt;=3), C24, IF(J9=oui, (B26+G20*B26)/B24, (B25+B25/G20)))</f>
        <v>#NAME?</v>
      </c>
      <c r="H24" s="70"/>
    </row>
    <row r="25" spans="1:8" x14ac:dyDescent="0.4">
      <c r="A25" s="70"/>
      <c r="B25" s="15" t="s">
        <v>40</v>
      </c>
      <c r="C25" s="18">
        <f>'Données brutes'!H12</f>
        <v>444</v>
      </c>
      <c r="D25" s="78">
        <f>C25/$C$15</f>
        <v>8.0506246486917732E-3</v>
      </c>
      <c r="E25" s="108">
        <f>IF(C27=0, "NA", C26/C27)</f>
        <v>0.16216216216216217</v>
      </c>
      <c r="F25" s="74">
        <f>(C26+C27)/C15</f>
        <v>1.5593552247466047E-3</v>
      </c>
      <c r="G25" s="111">
        <f>IF($E$9="NA",0,IF(E25&lt;=1,(C26+(C26/$E$9))/$C$15,IF(E25&gt;=2,(C27+($E$9*C27))/$C$15,F25)))</f>
        <v>6.3135160071707747E-4</v>
      </c>
      <c r="H25" s="70"/>
    </row>
    <row r="26" spans="1:8" x14ac:dyDescent="0.4">
      <c r="A26" s="70"/>
      <c r="B26" s="19" t="s">
        <v>38</v>
      </c>
      <c r="C26" s="21">
        <f>'Données brutes'!H19</f>
        <v>12</v>
      </c>
      <c r="D26" s="79">
        <f>C26/C25</f>
        <v>2.7027027027027029E-2</v>
      </c>
      <c r="E26" s="109"/>
      <c r="F26" s="73">
        <f>(C26/(C26+C27))</f>
        <v>0.13953488372093023</v>
      </c>
      <c r="G26" s="112" t="e">
        <f>IF(AND(D26&gt;=1, D26&lt;=3), C26, IF(H13=oui, (B28+L22*B28)/B26, (B27+B27/L22)))</f>
        <v>#NAME?</v>
      </c>
      <c r="H26" s="70"/>
    </row>
    <row r="27" spans="1:8" ht="15" thickBot="1" x14ac:dyDescent="0.45">
      <c r="A27" s="70"/>
      <c r="B27" s="22" t="s">
        <v>39</v>
      </c>
      <c r="C27" s="24">
        <f>'Données brutes'!H20</f>
        <v>74</v>
      </c>
      <c r="D27" s="80">
        <f>C27/C25</f>
        <v>0.16666666666666666</v>
      </c>
      <c r="E27" s="110"/>
      <c r="F27" s="92">
        <f>(C27/(C26+C27))</f>
        <v>0.86046511627906974</v>
      </c>
      <c r="G27" s="113" t="e">
        <f>IF(AND(D27&gt;=1, D27&lt;=3), C27, IF(J12=oui, (B29+G23*B29)/B27, (B28+B28/G23)))</f>
        <v>#NAME?</v>
      </c>
      <c r="H27" s="70"/>
    </row>
    <row r="28" spans="1:8" x14ac:dyDescent="0.4">
      <c r="A28" s="70"/>
      <c r="B28" s="15" t="s">
        <v>41</v>
      </c>
      <c r="C28" s="18">
        <f>'Données brutes'!H10</f>
        <v>309</v>
      </c>
      <c r="D28" s="78">
        <f>C28/$C$15</f>
        <v>5.6027995865895455E-3</v>
      </c>
      <c r="E28" s="108">
        <f>IF(C30=0, "NA", C29/C30)</f>
        <v>4.3478260869565216E-2</v>
      </c>
      <c r="F28" s="74">
        <f>(C29+C30)/C15</f>
        <v>2.6110133995757103E-3</v>
      </c>
      <c r="G28" s="111">
        <f>IF($E$9="NA",0,IF(E28&lt;=1,(C29+($E$9/C29))/$C$15,IF(E28&gt;=2,(C30+($E$9*C30))/$C$15,F28)))</f>
        <v>1.1038138344111474E-4</v>
      </c>
      <c r="H28" s="70"/>
    </row>
    <row r="29" spans="1:8" x14ac:dyDescent="0.4">
      <c r="A29" s="70"/>
      <c r="B29" s="19" t="s">
        <v>38</v>
      </c>
      <c r="C29" s="21">
        <f>'Données brutes'!H24</f>
        <v>6</v>
      </c>
      <c r="D29" s="79">
        <f>C29/C28</f>
        <v>1.9417475728155338E-2</v>
      </c>
      <c r="E29" s="109"/>
      <c r="F29" s="73">
        <f>(C29/(C29+C30))</f>
        <v>4.1666666666666664E-2</v>
      </c>
      <c r="G29" s="112" t="e">
        <f>IF(AND(D29&gt;=1, D29&lt;=3), C29, IF(H16=oui, (B31+L25*B31)/B29, (B30+B30/L25)))</f>
        <v>#NAME?</v>
      </c>
      <c r="H29" s="70"/>
    </row>
    <row r="30" spans="1:8" ht="15" thickBot="1" x14ac:dyDescent="0.45">
      <c r="A30" s="2"/>
      <c r="B30" s="22" t="s">
        <v>39</v>
      </c>
      <c r="C30" s="24">
        <f>'Données brutes'!H25</f>
        <v>138</v>
      </c>
      <c r="D30" s="80">
        <f>C30/C28</f>
        <v>0.44660194174757284</v>
      </c>
      <c r="E30" s="110"/>
      <c r="F30" s="92">
        <f t="shared" ref="F30:F33" si="0">(C30/(C29+C30))</f>
        <v>0.95833333333333337</v>
      </c>
      <c r="G30" s="113" t="e">
        <f>IF(AND(D30&gt;=1, D30&lt;=3), C30, IF(J15=oui, (B32+G26*B32)/B30, (B31+B31/G26)))</f>
        <v>#NAME?</v>
      </c>
      <c r="H30" s="70"/>
    </row>
    <row r="31" spans="1:8" x14ac:dyDescent="0.4">
      <c r="A31" s="70"/>
      <c r="B31" s="15" t="s">
        <v>42</v>
      </c>
      <c r="C31" s="18">
        <f>'Données brutes'!H9</f>
        <v>53539</v>
      </c>
      <c r="D31" s="78">
        <f>C31/$C$15</f>
        <v>0.97077115555474969</v>
      </c>
      <c r="E31" s="108">
        <f>IF(C33=0, "NA", C32/C33)</f>
        <v>2.6211578351876298E-3</v>
      </c>
      <c r="F31" s="74">
        <f>(C32+C33)/C15</f>
        <v>0.96406230168083984</v>
      </c>
      <c r="G31" s="111">
        <f>IF($E$9="NA",0,IF(E31&lt;=1,(C32+($E$9/C32))/$C$15,IF(E31&gt;=2,(C33+($E$9*C33))/$C$15,F31)))</f>
        <v>2.5204218088584478E-3</v>
      </c>
      <c r="H31" s="70"/>
    </row>
    <row r="32" spans="1:8" x14ac:dyDescent="0.4">
      <c r="A32" s="70"/>
      <c r="B32" s="19" t="s">
        <v>38</v>
      </c>
      <c r="C32" s="21">
        <f>'Données brutes'!H29</f>
        <v>139</v>
      </c>
      <c r="D32" s="79">
        <f>C32/C31</f>
        <v>2.5962382562244343E-3</v>
      </c>
      <c r="E32" s="109"/>
      <c r="F32" s="73">
        <f>(C32/(C32+C33))</f>
        <v>2.6143053282928022E-3</v>
      </c>
      <c r="G32" s="112" t="e">
        <f>IF(AND(D32&gt;=1, D32&lt;=3), C32, IF(H19=oui, (B34+L28*B34)/B32, (B33+B33/L28)))</f>
        <v>#NAME?</v>
      </c>
      <c r="H32" s="70"/>
    </row>
    <row r="33" spans="1:8" ht="15" thickBot="1" x14ac:dyDescent="0.45">
      <c r="A33" s="70"/>
      <c r="B33" s="22" t="s">
        <v>39</v>
      </c>
      <c r="C33" s="24">
        <f>'Données brutes'!H30</f>
        <v>53030</v>
      </c>
      <c r="D33" s="80">
        <f>C33/C31</f>
        <v>0.99049291170922127</v>
      </c>
      <c r="E33" s="110"/>
      <c r="F33" s="73">
        <f t="shared" si="0"/>
        <v>0.99738569467170723</v>
      </c>
      <c r="G33" s="113" t="e">
        <f>IF(AND(D33&gt;=1, D33&lt;=3), C33, IF(J18=oui, (B35+G29*B35)/B33, (B34+B34/G29)))</f>
        <v>#NAME?</v>
      </c>
      <c r="H33" s="70"/>
    </row>
    <row r="34" spans="1:8" ht="15" thickBot="1" x14ac:dyDescent="0.45">
      <c r="A34" s="70"/>
      <c r="B34" s="25" t="s">
        <v>43</v>
      </c>
      <c r="C34" s="26">
        <f>C22+C25+C28+C31</f>
        <v>55190</v>
      </c>
      <c r="D34" s="81">
        <f>D22+D25+D28+D31</f>
        <v>1.0007071494623851</v>
      </c>
      <c r="E34" s="27"/>
      <c r="F34" s="72">
        <f>F22+F25+F28+F31</f>
        <v>0.98427952349005454</v>
      </c>
      <c r="G34" s="37">
        <f>SUM(G22,G25,G28,G31)</f>
        <v>1.9309007977909028E-2</v>
      </c>
      <c r="H34" s="70"/>
    </row>
    <row r="35" spans="1:8" x14ac:dyDescent="0.4">
      <c r="A35" s="70"/>
      <c r="B35" s="70"/>
      <c r="C35" s="70"/>
      <c r="D35" s="70"/>
      <c r="E35" s="70"/>
      <c r="F35" s="70"/>
      <c r="G35" s="70"/>
    </row>
    <row r="36" spans="1:8" x14ac:dyDescent="0.4">
      <c r="A36" s="70"/>
      <c r="B36" s="118" t="s">
        <v>44</v>
      </c>
      <c r="C36" s="118"/>
      <c r="D36" s="118"/>
      <c r="E36" s="28">
        <f>C17*F34</f>
        <v>6.750918420391544E-2</v>
      </c>
      <c r="F36" s="67"/>
      <c r="G36" s="70"/>
    </row>
    <row r="37" spans="1:8" x14ac:dyDescent="0.4">
      <c r="A37" s="70"/>
      <c r="B37" s="67"/>
      <c r="C37" s="67"/>
      <c r="D37" s="67"/>
      <c r="E37" s="67"/>
      <c r="F37" s="67"/>
      <c r="G37" s="70"/>
    </row>
    <row r="38" spans="1:8" x14ac:dyDescent="0.4">
      <c r="A38" s="70"/>
      <c r="B38" s="119" t="s">
        <v>45</v>
      </c>
      <c r="C38" s="119"/>
      <c r="D38" s="29">
        <f>20/C14</f>
        <v>2.487259015692117E-5</v>
      </c>
      <c r="E38" s="30" t="s">
        <v>46</v>
      </c>
      <c r="F38" s="31">
        <f>20/C14</f>
        <v>2.487259015692117E-5</v>
      </c>
      <c r="G38" s="70"/>
      <c r="H38" s="93"/>
    </row>
    <row r="39" spans="1:8" x14ac:dyDescent="0.4">
      <c r="A39" s="70"/>
      <c r="B39" s="69"/>
      <c r="C39" s="69"/>
      <c r="D39" s="29"/>
      <c r="E39" s="30"/>
      <c r="F39" s="31"/>
      <c r="G39" s="70"/>
      <c r="H39" s="93"/>
    </row>
    <row r="40" spans="1:8" x14ac:dyDescent="0.4">
      <c r="A40" s="70"/>
      <c r="B40" s="115" t="s">
        <v>47</v>
      </c>
      <c r="C40" s="115"/>
      <c r="D40" s="115"/>
      <c r="E40" s="32">
        <f>IF(G34/F34&gt;0,G34/F34,0)</f>
        <v>1.9617402899374786E-2</v>
      </c>
      <c r="F40" s="32"/>
      <c r="G40" s="16"/>
    </row>
    <row r="41" spans="1:8" x14ac:dyDescent="0.4">
      <c r="A41" s="70"/>
      <c r="B41" s="67"/>
      <c r="C41" s="67"/>
      <c r="D41" s="67"/>
      <c r="E41" s="67"/>
      <c r="F41" s="67"/>
      <c r="G41" s="70"/>
    </row>
    <row r="42" spans="1:8" x14ac:dyDescent="0.4">
      <c r="A42" s="2"/>
      <c r="B42" s="120" t="s">
        <v>48</v>
      </c>
      <c r="C42" s="120"/>
      <c r="D42" s="120"/>
      <c r="E42" s="32">
        <f>IF(1-E40&gt;0,1-E40,0)</f>
        <v>0.98038259710062525</v>
      </c>
      <c r="F42" s="32"/>
      <c r="G42" s="70"/>
    </row>
    <row r="43" spans="1:8" x14ac:dyDescent="0.4">
      <c r="A43" s="70"/>
      <c r="B43" s="68"/>
      <c r="C43" s="68"/>
      <c r="D43" s="67"/>
      <c r="E43" s="69"/>
      <c r="F43" s="67"/>
      <c r="G43" s="70"/>
    </row>
    <row r="44" spans="1:8" x14ac:dyDescent="0.4">
      <c r="A44" s="70"/>
      <c r="B44" s="114" t="s">
        <v>49</v>
      </c>
      <c r="C44" s="114"/>
      <c r="D44" s="71"/>
      <c r="E44" s="69"/>
      <c r="F44" s="67"/>
      <c r="G44" s="70"/>
    </row>
    <row r="45" spans="1:8" x14ac:dyDescent="0.4">
      <c r="A45" s="70"/>
      <c r="B45" s="67"/>
      <c r="C45" s="67"/>
      <c r="D45" s="67"/>
      <c r="E45" s="67"/>
      <c r="F45" s="67"/>
      <c r="G45" s="70"/>
    </row>
    <row r="46" spans="1:8" x14ac:dyDescent="0.4">
      <c r="A46" s="70"/>
      <c r="B46" s="115" t="s">
        <v>50</v>
      </c>
      <c r="C46" s="116"/>
      <c r="D46" s="116"/>
      <c r="E46" s="34">
        <f>E40*E36</f>
        <v>1.3243548659363173E-3</v>
      </c>
      <c r="F46" s="67"/>
      <c r="G46" s="70"/>
    </row>
    <row r="47" spans="1:8" x14ac:dyDescent="0.4">
      <c r="A47" s="70"/>
      <c r="B47" s="67"/>
      <c r="C47" s="67"/>
      <c r="D47" s="67"/>
      <c r="E47" s="67"/>
      <c r="F47" s="67"/>
      <c r="G47" s="70"/>
    </row>
    <row r="48" spans="1:8" ht="15.45" x14ac:dyDescent="0.4">
      <c r="A48" s="70"/>
      <c r="B48" s="117" t="s">
        <v>51</v>
      </c>
      <c r="C48" s="117"/>
      <c r="D48" s="117"/>
      <c r="E48" s="117"/>
      <c r="F48" s="117"/>
      <c r="G48" s="70"/>
    </row>
    <row r="49" spans="1:7" ht="15.45" x14ac:dyDescent="0.4">
      <c r="A49" s="70"/>
      <c r="B49" s="35" t="s">
        <v>52</v>
      </c>
      <c r="C49" s="36">
        <f>E42*E36</f>
        <v>6.6184829337979131E-2</v>
      </c>
      <c r="D49" s="35"/>
      <c r="E49" s="35"/>
      <c r="F49" s="67"/>
      <c r="G49" s="70"/>
    </row>
    <row r="50" spans="1:7" x14ac:dyDescent="0.4">
      <c r="A50" s="70"/>
      <c r="B50" s="67"/>
      <c r="C50" s="67"/>
      <c r="D50" s="67"/>
      <c r="E50" s="67"/>
      <c r="F50" s="67"/>
      <c r="G50" s="70"/>
    </row>
    <row r="52" spans="1:7" x14ac:dyDescent="0.4">
      <c r="B52" s="8" t="s">
        <v>53</v>
      </c>
      <c r="C52" s="83">
        <f>C49*C14</f>
        <v>53219.088901010342</v>
      </c>
    </row>
  </sheetData>
  <mergeCells count="24">
    <mergeCell ref="B44:C44"/>
    <mergeCell ref="B46:D46"/>
    <mergeCell ref="B48:F48"/>
    <mergeCell ref="E31:E33"/>
    <mergeCell ref="G31:G33"/>
    <mergeCell ref="B36:D36"/>
    <mergeCell ref="B38:C38"/>
    <mergeCell ref="B40:D40"/>
    <mergeCell ref="B42:D42"/>
    <mergeCell ref="E22:E24"/>
    <mergeCell ref="G22:G24"/>
    <mergeCell ref="E25:E27"/>
    <mergeCell ref="G25:G27"/>
    <mergeCell ref="E28:E30"/>
    <mergeCell ref="G28:G30"/>
    <mergeCell ref="G20:G21"/>
    <mergeCell ref="F20:F21"/>
    <mergeCell ref="A1:G1"/>
    <mergeCell ref="B3:F3"/>
    <mergeCell ref="A5:B5"/>
    <mergeCell ref="A17:B17"/>
    <mergeCell ref="C20:C21"/>
    <mergeCell ref="D20:D21"/>
    <mergeCell ref="E20:E21"/>
  </mergeCells>
  <conditionalFormatting sqref="E22:F33">
    <cfRule type="expression" dxfId="5" priority="1" stopIfTrue="1">
      <formula>AND($C$9="non",$E22&gt;=1)</formula>
    </cfRule>
    <cfRule type="expression" dxfId="4" priority="2" stopIfTrue="1">
      <formula>AND($C$9="non", $E22&lt;1)</formula>
    </cfRule>
    <cfRule type="expression" dxfId="3" priority="3" stopIfTrue="1">
      <formula>AND($C$9="oui", $E22&lt;=2)</formula>
    </cfRule>
    <cfRule type="expression" dxfId="2" priority="4" stopIfTrue="1">
      <formula>AND($C$9="oui",$E22&gt;2)</formula>
    </cfRule>
  </conditionalFormatting>
  <dataValidations count="1">
    <dataValidation type="whole" allowBlank="1" showInputMessage="1" showErrorMessage="1" sqref="C9" xr:uid="{24948D5C-009C-49B3-AD0B-855F16A5B749}">
      <formula1>1</formula1>
      <formula2>2</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36"/>
  <sheetViews>
    <sheetView workbookViewId="0">
      <selection activeCell="A12" sqref="A12"/>
    </sheetView>
  </sheetViews>
  <sheetFormatPr baseColWidth="10" defaultColWidth="9.15234375" defaultRowHeight="15.75" customHeight="1" x14ac:dyDescent="0.4"/>
  <cols>
    <col min="1" max="1" width="18.53515625" customWidth="1"/>
    <col min="2" max="5" width="12.69140625" customWidth="1"/>
    <col min="6" max="6" width="18.53515625" customWidth="1"/>
    <col min="7" max="7" width="12.69140625" customWidth="1"/>
    <col min="257" max="257" width="18.53515625" customWidth="1"/>
    <col min="258" max="261" width="12.69140625" customWidth="1"/>
    <col min="262" max="262" width="18.53515625" customWidth="1"/>
    <col min="263" max="263" width="12.69140625" customWidth="1"/>
    <col min="513" max="513" width="18.53515625" customWidth="1"/>
    <col min="514" max="517" width="12.69140625" customWidth="1"/>
    <col min="518" max="518" width="18.53515625" customWidth="1"/>
    <col min="519" max="519" width="12.69140625" customWidth="1"/>
    <col min="769" max="769" width="18.53515625" customWidth="1"/>
    <col min="770" max="773" width="12.69140625" customWidth="1"/>
    <col min="774" max="774" width="18.53515625" customWidth="1"/>
    <col min="775" max="775" width="12.69140625" customWidth="1"/>
    <col min="1025" max="1025" width="18.53515625" customWidth="1"/>
    <col min="1026" max="1029" width="12.69140625" customWidth="1"/>
    <col min="1030" max="1030" width="18.53515625" customWidth="1"/>
    <col min="1031" max="1031" width="12.69140625" customWidth="1"/>
    <col min="1281" max="1281" width="18.53515625" customWidth="1"/>
    <col min="1282" max="1285" width="12.69140625" customWidth="1"/>
    <col min="1286" max="1286" width="18.53515625" customWidth="1"/>
    <col min="1287" max="1287" width="12.69140625" customWidth="1"/>
    <col min="1537" max="1537" width="18.53515625" customWidth="1"/>
    <col min="1538" max="1541" width="12.69140625" customWidth="1"/>
    <col min="1542" max="1542" width="18.53515625" customWidth="1"/>
    <col min="1543" max="1543" width="12.69140625" customWidth="1"/>
    <col min="1793" max="1793" width="18.53515625" customWidth="1"/>
    <col min="1794" max="1797" width="12.69140625" customWidth="1"/>
    <col min="1798" max="1798" width="18.53515625" customWidth="1"/>
    <col min="1799" max="1799" width="12.69140625" customWidth="1"/>
    <col min="2049" max="2049" width="18.53515625" customWidth="1"/>
    <col min="2050" max="2053" width="12.69140625" customWidth="1"/>
    <col min="2054" max="2054" width="18.53515625" customWidth="1"/>
    <col min="2055" max="2055" width="12.69140625" customWidth="1"/>
    <col min="2305" max="2305" width="18.53515625" customWidth="1"/>
    <col min="2306" max="2309" width="12.69140625" customWidth="1"/>
    <col min="2310" max="2310" width="18.53515625" customWidth="1"/>
    <col min="2311" max="2311" width="12.69140625" customWidth="1"/>
    <col min="2561" max="2561" width="18.53515625" customWidth="1"/>
    <col min="2562" max="2565" width="12.69140625" customWidth="1"/>
    <col min="2566" max="2566" width="18.53515625" customWidth="1"/>
    <col min="2567" max="2567" width="12.69140625" customWidth="1"/>
    <col min="2817" max="2817" width="18.53515625" customWidth="1"/>
    <col min="2818" max="2821" width="12.69140625" customWidth="1"/>
    <col min="2822" max="2822" width="18.53515625" customWidth="1"/>
    <col min="2823" max="2823" width="12.69140625" customWidth="1"/>
    <col min="3073" max="3073" width="18.53515625" customWidth="1"/>
    <col min="3074" max="3077" width="12.69140625" customWidth="1"/>
    <col min="3078" max="3078" width="18.53515625" customWidth="1"/>
    <col min="3079" max="3079" width="12.69140625" customWidth="1"/>
    <col min="3329" max="3329" width="18.53515625" customWidth="1"/>
    <col min="3330" max="3333" width="12.69140625" customWidth="1"/>
    <col min="3334" max="3334" width="18.53515625" customWidth="1"/>
    <col min="3335" max="3335" width="12.69140625" customWidth="1"/>
    <col min="3585" max="3585" width="18.53515625" customWidth="1"/>
    <col min="3586" max="3589" width="12.69140625" customWidth="1"/>
    <col min="3590" max="3590" width="18.53515625" customWidth="1"/>
    <col min="3591" max="3591" width="12.69140625" customWidth="1"/>
    <col min="3841" max="3841" width="18.53515625" customWidth="1"/>
    <col min="3842" max="3845" width="12.69140625" customWidth="1"/>
    <col min="3846" max="3846" width="18.53515625" customWidth="1"/>
    <col min="3847" max="3847" width="12.69140625" customWidth="1"/>
    <col min="4097" max="4097" width="18.53515625" customWidth="1"/>
    <col min="4098" max="4101" width="12.69140625" customWidth="1"/>
    <col min="4102" max="4102" width="18.53515625" customWidth="1"/>
    <col min="4103" max="4103" width="12.69140625" customWidth="1"/>
    <col min="4353" max="4353" width="18.53515625" customWidth="1"/>
    <col min="4354" max="4357" width="12.69140625" customWidth="1"/>
    <col min="4358" max="4358" width="18.53515625" customWidth="1"/>
    <col min="4359" max="4359" width="12.69140625" customWidth="1"/>
    <col min="4609" max="4609" width="18.53515625" customWidth="1"/>
    <col min="4610" max="4613" width="12.69140625" customWidth="1"/>
    <col min="4614" max="4614" width="18.53515625" customWidth="1"/>
    <col min="4615" max="4615" width="12.69140625" customWidth="1"/>
    <col min="4865" max="4865" width="18.53515625" customWidth="1"/>
    <col min="4866" max="4869" width="12.69140625" customWidth="1"/>
    <col min="4870" max="4870" width="18.53515625" customWidth="1"/>
    <col min="4871" max="4871" width="12.69140625" customWidth="1"/>
    <col min="5121" max="5121" width="18.53515625" customWidth="1"/>
    <col min="5122" max="5125" width="12.69140625" customWidth="1"/>
    <col min="5126" max="5126" width="18.53515625" customWidth="1"/>
    <col min="5127" max="5127" width="12.69140625" customWidth="1"/>
    <col min="5377" max="5377" width="18.53515625" customWidth="1"/>
    <col min="5378" max="5381" width="12.69140625" customWidth="1"/>
    <col min="5382" max="5382" width="18.53515625" customWidth="1"/>
    <col min="5383" max="5383" width="12.69140625" customWidth="1"/>
    <col min="5633" max="5633" width="18.53515625" customWidth="1"/>
    <col min="5634" max="5637" width="12.69140625" customWidth="1"/>
    <col min="5638" max="5638" width="18.53515625" customWidth="1"/>
    <col min="5639" max="5639" width="12.69140625" customWidth="1"/>
    <col min="5889" max="5889" width="18.53515625" customWidth="1"/>
    <col min="5890" max="5893" width="12.69140625" customWidth="1"/>
    <col min="5894" max="5894" width="18.53515625" customWidth="1"/>
    <col min="5895" max="5895" width="12.69140625" customWidth="1"/>
    <col min="6145" max="6145" width="18.53515625" customWidth="1"/>
    <col min="6146" max="6149" width="12.69140625" customWidth="1"/>
    <col min="6150" max="6150" width="18.53515625" customWidth="1"/>
    <col min="6151" max="6151" width="12.69140625" customWidth="1"/>
    <col min="6401" max="6401" width="18.53515625" customWidth="1"/>
    <col min="6402" max="6405" width="12.69140625" customWidth="1"/>
    <col min="6406" max="6406" width="18.53515625" customWidth="1"/>
    <col min="6407" max="6407" width="12.69140625" customWidth="1"/>
    <col min="6657" max="6657" width="18.53515625" customWidth="1"/>
    <col min="6658" max="6661" width="12.69140625" customWidth="1"/>
    <col min="6662" max="6662" width="18.53515625" customWidth="1"/>
    <col min="6663" max="6663" width="12.69140625" customWidth="1"/>
    <col min="6913" max="6913" width="18.53515625" customWidth="1"/>
    <col min="6914" max="6917" width="12.69140625" customWidth="1"/>
    <col min="6918" max="6918" width="18.53515625" customWidth="1"/>
    <col min="6919" max="6919" width="12.69140625" customWidth="1"/>
    <col min="7169" max="7169" width="18.53515625" customWidth="1"/>
    <col min="7170" max="7173" width="12.69140625" customWidth="1"/>
    <col min="7174" max="7174" width="18.53515625" customWidth="1"/>
    <col min="7175" max="7175" width="12.69140625" customWidth="1"/>
    <col min="7425" max="7425" width="18.53515625" customWidth="1"/>
    <col min="7426" max="7429" width="12.69140625" customWidth="1"/>
    <col min="7430" max="7430" width="18.53515625" customWidth="1"/>
    <col min="7431" max="7431" width="12.69140625" customWidth="1"/>
    <col min="7681" max="7681" width="18.53515625" customWidth="1"/>
    <col min="7682" max="7685" width="12.69140625" customWidth="1"/>
    <col min="7686" max="7686" width="18.53515625" customWidth="1"/>
    <col min="7687" max="7687" width="12.69140625" customWidth="1"/>
    <col min="7937" max="7937" width="18.53515625" customWidth="1"/>
    <col min="7938" max="7941" width="12.69140625" customWidth="1"/>
    <col min="7942" max="7942" width="18.53515625" customWidth="1"/>
    <col min="7943" max="7943" width="12.69140625" customWidth="1"/>
    <col min="8193" max="8193" width="18.53515625" customWidth="1"/>
    <col min="8194" max="8197" width="12.69140625" customWidth="1"/>
    <col min="8198" max="8198" width="18.53515625" customWidth="1"/>
    <col min="8199" max="8199" width="12.69140625" customWidth="1"/>
    <col min="8449" max="8449" width="18.53515625" customWidth="1"/>
    <col min="8450" max="8453" width="12.69140625" customWidth="1"/>
    <col min="8454" max="8454" width="18.53515625" customWidth="1"/>
    <col min="8455" max="8455" width="12.69140625" customWidth="1"/>
    <col min="8705" max="8705" width="18.53515625" customWidth="1"/>
    <col min="8706" max="8709" width="12.69140625" customWidth="1"/>
    <col min="8710" max="8710" width="18.53515625" customWidth="1"/>
    <col min="8711" max="8711" width="12.69140625" customWidth="1"/>
    <col min="8961" max="8961" width="18.53515625" customWidth="1"/>
    <col min="8962" max="8965" width="12.69140625" customWidth="1"/>
    <col min="8966" max="8966" width="18.53515625" customWidth="1"/>
    <col min="8967" max="8967" width="12.69140625" customWidth="1"/>
    <col min="9217" max="9217" width="18.53515625" customWidth="1"/>
    <col min="9218" max="9221" width="12.69140625" customWidth="1"/>
    <col min="9222" max="9222" width="18.53515625" customWidth="1"/>
    <col min="9223" max="9223" width="12.69140625" customWidth="1"/>
    <col min="9473" max="9473" width="18.53515625" customWidth="1"/>
    <col min="9474" max="9477" width="12.69140625" customWidth="1"/>
    <col min="9478" max="9478" width="18.53515625" customWidth="1"/>
    <col min="9479" max="9479" width="12.69140625" customWidth="1"/>
    <col min="9729" max="9729" width="18.53515625" customWidth="1"/>
    <col min="9730" max="9733" width="12.69140625" customWidth="1"/>
    <col min="9734" max="9734" width="18.53515625" customWidth="1"/>
    <col min="9735" max="9735" width="12.69140625" customWidth="1"/>
    <col min="9985" max="9985" width="18.53515625" customWidth="1"/>
    <col min="9986" max="9989" width="12.69140625" customWidth="1"/>
    <col min="9990" max="9990" width="18.53515625" customWidth="1"/>
    <col min="9991" max="9991" width="12.69140625" customWidth="1"/>
    <col min="10241" max="10241" width="18.53515625" customWidth="1"/>
    <col min="10242" max="10245" width="12.69140625" customWidth="1"/>
    <col min="10246" max="10246" width="18.53515625" customWidth="1"/>
    <col min="10247" max="10247" width="12.69140625" customWidth="1"/>
    <col min="10497" max="10497" width="18.53515625" customWidth="1"/>
    <col min="10498" max="10501" width="12.69140625" customWidth="1"/>
    <col min="10502" max="10502" width="18.53515625" customWidth="1"/>
    <col min="10503" max="10503" width="12.69140625" customWidth="1"/>
    <col min="10753" max="10753" width="18.53515625" customWidth="1"/>
    <col min="10754" max="10757" width="12.69140625" customWidth="1"/>
    <col min="10758" max="10758" width="18.53515625" customWidth="1"/>
    <col min="10759" max="10759" width="12.69140625" customWidth="1"/>
    <col min="11009" max="11009" width="18.53515625" customWidth="1"/>
    <col min="11010" max="11013" width="12.69140625" customWidth="1"/>
    <col min="11014" max="11014" width="18.53515625" customWidth="1"/>
    <col min="11015" max="11015" width="12.69140625" customWidth="1"/>
    <col min="11265" max="11265" width="18.53515625" customWidth="1"/>
    <col min="11266" max="11269" width="12.69140625" customWidth="1"/>
    <col min="11270" max="11270" width="18.53515625" customWidth="1"/>
    <col min="11271" max="11271" width="12.69140625" customWidth="1"/>
    <col min="11521" max="11521" width="18.53515625" customWidth="1"/>
    <col min="11522" max="11525" width="12.69140625" customWidth="1"/>
    <col min="11526" max="11526" width="18.53515625" customWidth="1"/>
    <col min="11527" max="11527" width="12.69140625" customWidth="1"/>
    <col min="11777" max="11777" width="18.53515625" customWidth="1"/>
    <col min="11778" max="11781" width="12.69140625" customWidth="1"/>
    <col min="11782" max="11782" width="18.53515625" customWidth="1"/>
    <col min="11783" max="11783" width="12.69140625" customWidth="1"/>
    <col min="12033" max="12033" width="18.53515625" customWidth="1"/>
    <col min="12034" max="12037" width="12.69140625" customWidth="1"/>
    <col min="12038" max="12038" width="18.53515625" customWidth="1"/>
    <col min="12039" max="12039" width="12.69140625" customWidth="1"/>
    <col min="12289" max="12289" width="18.53515625" customWidth="1"/>
    <col min="12290" max="12293" width="12.69140625" customWidth="1"/>
    <col min="12294" max="12294" width="18.53515625" customWidth="1"/>
    <col min="12295" max="12295" width="12.69140625" customWidth="1"/>
    <col min="12545" max="12545" width="18.53515625" customWidth="1"/>
    <col min="12546" max="12549" width="12.69140625" customWidth="1"/>
    <col min="12550" max="12550" width="18.53515625" customWidth="1"/>
    <col min="12551" max="12551" width="12.69140625" customWidth="1"/>
    <col min="12801" max="12801" width="18.53515625" customWidth="1"/>
    <col min="12802" max="12805" width="12.69140625" customWidth="1"/>
    <col min="12806" max="12806" width="18.53515625" customWidth="1"/>
    <col min="12807" max="12807" width="12.69140625" customWidth="1"/>
    <col min="13057" max="13057" width="18.53515625" customWidth="1"/>
    <col min="13058" max="13061" width="12.69140625" customWidth="1"/>
    <col min="13062" max="13062" width="18.53515625" customWidth="1"/>
    <col min="13063" max="13063" width="12.69140625" customWidth="1"/>
    <col min="13313" max="13313" width="18.53515625" customWidth="1"/>
    <col min="13314" max="13317" width="12.69140625" customWidth="1"/>
    <col min="13318" max="13318" width="18.53515625" customWidth="1"/>
    <col min="13319" max="13319" width="12.69140625" customWidth="1"/>
    <col min="13569" max="13569" width="18.53515625" customWidth="1"/>
    <col min="13570" max="13573" width="12.69140625" customWidth="1"/>
    <col min="13574" max="13574" width="18.53515625" customWidth="1"/>
    <col min="13575" max="13575" width="12.69140625" customWidth="1"/>
    <col min="13825" max="13825" width="18.53515625" customWidth="1"/>
    <col min="13826" max="13829" width="12.69140625" customWidth="1"/>
    <col min="13830" max="13830" width="18.53515625" customWidth="1"/>
    <col min="13831" max="13831" width="12.69140625" customWidth="1"/>
    <col min="14081" max="14081" width="18.53515625" customWidth="1"/>
    <col min="14082" max="14085" width="12.69140625" customWidth="1"/>
    <col min="14086" max="14086" width="18.53515625" customWidth="1"/>
    <col min="14087" max="14087" width="12.69140625" customWidth="1"/>
    <col min="14337" max="14337" width="18.53515625" customWidth="1"/>
    <col min="14338" max="14341" width="12.69140625" customWidth="1"/>
    <col min="14342" max="14342" width="18.53515625" customWidth="1"/>
    <col min="14343" max="14343" width="12.69140625" customWidth="1"/>
    <col min="14593" max="14593" width="18.53515625" customWidth="1"/>
    <col min="14594" max="14597" width="12.69140625" customWidth="1"/>
    <col min="14598" max="14598" width="18.53515625" customWidth="1"/>
    <col min="14599" max="14599" width="12.69140625" customWidth="1"/>
    <col min="14849" max="14849" width="18.53515625" customWidth="1"/>
    <col min="14850" max="14853" width="12.69140625" customWidth="1"/>
    <col min="14854" max="14854" width="18.53515625" customWidth="1"/>
    <col min="14855" max="14855" width="12.69140625" customWidth="1"/>
    <col min="15105" max="15105" width="18.53515625" customWidth="1"/>
    <col min="15106" max="15109" width="12.69140625" customWidth="1"/>
    <col min="15110" max="15110" width="18.53515625" customWidth="1"/>
    <col min="15111" max="15111" width="12.69140625" customWidth="1"/>
    <col min="15361" max="15361" width="18.53515625" customWidth="1"/>
    <col min="15362" max="15365" width="12.69140625" customWidth="1"/>
    <col min="15366" max="15366" width="18.53515625" customWidth="1"/>
    <col min="15367" max="15367" width="12.69140625" customWidth="1"/>
    <col min="15617" max="15617" width="18.53515625" customWidth="1"/>
    <col min="15618" max="15621" width="12.69140625" customWidth="1"/>
    <col min="15622" max="15622" width="18.53515625" customWidth="1"/>
    <col min="15623" max="15623" width="12.69140625" customWidth="1"/>
    <col min="15873" max="15873" width="18.53515625" customWidth="1"/>
    <col min="15874" max="15877" width="12.69140625" customWidth="1"/>
    <col min="15878" max="15878" width="18.53515625" customWidth="1"/>
    <col min="15879" max="15879" width="12.69140625" customWidth="1"/>
    <col min="16129" max="16129" width="18.53515625" customWidth="1"/>
    <col min="16130" max="16133" width="12.69140625" customWidth="1"/>
    <col min="16134" max="16134" width="18.53515625" customWidth="1"/>
    <col min="16135" max="16135" width="12.69140625" customWidth="1"/>
  </cols>
  <sheetData>
    <row r="2" spans="1:6" ht="15.75" customHeight="1" x14ac:dyDescent="0.4">
      <c r="A2" s="33"/>
      <c r="B2" s="121" t="s">
        <v>58</v>
      </c>
      <c r="C2" s="122"/>
      <c r="D2" s="122"/>
      <c r="E2" s="122"/>
      <c r="F2" s="38"/>
    </row>
    <row r="3" spans="1:6" ht="15.75" customHeight="1" x14ac:dyDescent="0.4">
      <c r="A3" s="33"/>
      <c r="B3" s="33"/>
      <c r="C3" s="39"/>
      <c r="D3" s="40"/>
      <c r="E3" s="40"/>
      <c r="F3" s="33"/>
    </row>
    <row r="4" spans="1:6" ht="15.75" customHeight="1" x14ac:dyDescent="0.4">
      <c r="A4" s="33"/>
      <c r="B4" s="33"/>
      <c r="C4" s="39"/>
      <c r="D4" s="40"/>
      <c r="E4" s="40"/>
      <c r="F4" s="33"/>
    </row>
    <row r="5" spans="1:6" ht="15.75" customHeight="1" x14ac:dyDescent="0.4">
      <c r="A5" s="33"/>
      <c r="B5" s="33"/>
      <c r="C5" s="39"/>
      <c r="D5" s="40"/>
      <c r="E5" s="40"/>
      <c r="F5" s="33"/>
    </row>
    <row r="6" spans="1:6" ht="15.75" customHeight="1" thickBot="1" x14ac:dyDescent="0.45">
      <c r="A6" s="33"/>
      <c r="B6" s="33"/>
      <c r="C6" s="33"/>
      <c r="D6" s="33"/>
      <c r="E6" s="33"/>
      <c r="F6" s="33"/>
    </row>
    <row r="7" spans="1:6" ht="22.5" customHeight="1" x14ac:dyDescent="0.4">
      <c r="A7" s="41" t="s">
        <v>59</v>
      </c>
      <c r="B7" s="42">
        <f>[1]Résultats!B3</f>
        <v>0</v>
      </c>
      <c r="C7" s="43"/>
      <c r="D7" s="44"/>
      <c r="E7" s="44"/>
      <c r="F7" s="45"/>
    </row>
    <row r="8" spans="1:6" ht="15.75" customHeight="1" thickBot="1" x14ac:dyDescent="0.45">
      <c r="A8" s="46"/>
      <c r="B8" s="47"/>
      <c r="C8" s="47"/>
      <c r="D8" s="47"/>
      <c r="E8" s="47"/>
      <c r="F8" s="48"/>
    </row>
    <row r="9" spans="1:6" ht="15.75" customHeight="1" x14ac:dyDescent="0.4">
      <c r="A9" s="33"/>
      <c r="B9" s="33"/>
      <c r="C9" s="33"/>
      <c r="D9" s="33"/>
      <c r="E9" s="33"/>
      <c r="F9" s="33"/>
    </row>
    <row r="10" spans="1:6" ht="15.75" customHeight="1" x14ac:dyDescent="0.4">
      <c r="A10" s="33"/>
      <c r="B10" s="33"/>
      <c r="C10" s="33"/>
      <c r="D10" s="33"/>
      <c r="E10" s="33"/>
      <c r="F10" s="33"/>
    </row>
    <row r="11" spans="1:6" ht="15.75" customHeight="1" x14ac:dyDescent="0.4">
      <c r="A11" s="33"/>
      <c r="B11" s="123" t="s">
        <v>60</v>
      </c>
      <c r="C11" s="122"/>
      <c r="D11" s="122"/>
      <c r="E11" s="122"/>
      <c r="F11" s="33"/>
    </row>
    <row r="12" spans="1:6" ht="15.75" customHeight="1" x14ac:dyDescent="0.4">
      <c r="A12" s="33"/>
      <c r="B12" s="124" t="s">
        <v>67</v>
      </c>
      <c r="C12" s="122"/>
      <c r="D12" s="122"/>
      <c r="E12" s="122"/>
      <c r="F12" s="33"/>
    </row>
    <row r="13" spans="1:6" ht="15.75" customHeight="1" x14ac:dyDescent="0.4">
      <c r="A13" s="33"/>
      <c r="B13" s="33"/>
      <c r="C13" s="49"/>
      <c r="D13" s="50"/>
      <c r="E13" s="33"/>
      <c r="F13" s="33"/>
    </row>
    <row r="14" spans="1:6" ht="15.75" customHeight="1" x14ac:dyDescent="0.4">
      <c r="A14" s="33"/>
      <c r="B14" s="33"/>
      <c r="C14" s="33"/>
      <c r="D14" s="33"/>
      <c r="E14" s="33"/>
      <c r="F14" s="33"/>
    </row>
    <row r="15" spans="1:6" ht="15.75" customHeight="1" x14ac:dyDescent="0.4">
      <c r="A15" s="51" t="s">
        <v>61</v>
      </c>
      <c r="B15" s="52"/>
      <c r="C15" s="52"/>
      <c r="D15" s="52"/>
      <c r="F15" s="53" t="e">
        <f>#REF!</f>
        <v>#REF!</v>
      </c>
    </row>
    <row r="16" spans="1:6" ht="15.75" customHeight="1" x14ac:dyDescent="0.4">
      <c r="A16" s="51"/>
      <c r="B16" s="52"/>
      <c r="C16" s="52"/>
      <c r="D16" s="52"/>
      <c r="F16" s="53"/>
    </row>
    <row r="17" spans="1:6" ht="15.75" customHeight="1" x14ac:dyDescent="0.4">
      <c r="A17" s="54" t="s">
        <v>62</v>
      </c>
      <c r="B17" s="52"/>
      <c r="C17" s="52"/>
      <c r="D17" s="52"/>
      <c r="F17" s="53" t="e">
        <f>#REF!</f>
        <v>#REF!</v>
      </c>
    </row>
    <row r="18" spans="1:6" ht="15.75" customHeight="1" x14ac:dyDescent="0.4">
      <c r="A18" s="54"/>
      <c r="B18" s="52"/>
      <c r="C18" s="52"/>
      <c r="D18" s="52"/>
      <c r="F18" s="53"/>
    </row>
    <row r="19" spans="1:6" ht="15.75" customHeight="1" x14ac:dyDescent="0.4">
      <c r="A19" s="51" t="s">
        <v>63</v>
      </c>
      <c r="B19" s="52"/>
      <c r="C19" s="52"/>
      <c r="D19" s="52"/>
      <c r="F19" s="55" t="e">
        <f>#REF!</f>
        <v>#REF!</v>
      </c>
    </row>
    <row r="20" spans="1:6" ht="15.75" customHeight="1" x14ac:dyDescent="0.4">
      <c r="A20" s="54"/>
      <c r="B20" s="52"/>
      <c r="C20" s="52"/>
      <c r="D20" s="52"/>
      <c r="F20" s="52"/>
    </row>
    <row r="21" spans="1:6" ht="15.75" customHeight="1" x14ac:dyDescent="0.4">
      <c r="A21" s="51" t="s">
        <v>64</v>
      </c>
      <c r="B21" s="52"/>
      <c r="C21" s="52"/>
      <c r="D21" s="52"/>
      <c r="F21" s="56" t="e">
        <f>#REF!</f>
        <v>#REF!</v>
      </c>
    </row>
    <row r="22" spans="1:6" ht="15.75" customHeight="1" x14ac:dyDescent="0.4">
      <c r="A22" s="54"/>
      <c r="B22" s="52"/>
      <c r="C22" s="52"/>
      <c r="D22" s="52"/>
      <c r="F22" s="57"/>
    </row>
    <row r="23" spans="1:6" ht="15.75" customHeight="1" x14ac:dyDescent="0.4">
      <c r="A23" s="58" t="s">
        <v>65</v>
      </c>
      <c r="B23" s="52"/>
      <c r="D23" s="52"/>
      <c r="F23" s="59" t="e">
        <f>#REF!</f>
        <v>#REF!</v>
      </c>
    </row>
    <row r="24" spans="1:6" ht="15.75" customHeight="1" x14ac:dyDescent="0.4">
      <c r="A24" s="33"/>
      <c r="B24" s="33"/>
      <c r="C24" s="33"/>
      <c r="D24" s="33"/>
      <c r="E24" s="33"/>
      <c r="F24" s="33"/>
    </row>
    <row r="25" spans="1:6" ht="15.75" customHeight="1" x14ac:dyDescent="0.4">
      <c r="A25" s="33"/>
      <c r="B25" s="33"/>
      <c r="C25" s="33"/>
      <c r="D25" s="33"/>
      <c r="E25" s="33"/>
      <c r="F25" s="33"/>
    </row>
    <row r="26" spans="1:6" ht="22.5" customHeight="1" x14ac:dyDescent="0.4">
      <c r="A26" s="60" t="s">
        <v>66</v>
      </c>
      <c r="B26" s="61"/>
      <c r="C26" s="61"/>
      <c r="D26" s="61"/>
      <c r="E26" s="125" t="e">
        <f>IF(F21&gt;F19,"DETECTABLE","INDETECTABLE")</f>
        <v>#REF!</v>
      </c>
      <c r="F26" s="126"/>
    </row>
    <row r="27" spans="1:6" ht="15.75" customHeight="1" x14ac:dyDescent="0.4">
      <c r="A27" s="33"/>
      <c r="B27" s="33"/>
      <c r="C27" s="33"/>
      <c r="D27" s="33"/>
      <c r="E27" s="33"/>
      <c r="F27" s="33"/>
    </row>
    <row r="28" spans="1:6" ht="15.75" customHeight="1" x14ac:dyDescent="0.4">
      <c r="A28" s="33"/>
      <c r="B28" s="33"/>
      <c r="C28" s="33"/>
      <c r="D28" s="62"/>
      <c r="E28" s="62"/>
      <c r="F28" s="33"/>
    </row>
    <row r="29" spans="1:6" ht="15.75" customHeight="1" x14ac:dyDescent="0.4">
      <c r="A29" s="63"/>
      <c r="B29" s="33"/>
      <c r="C29" s="33"/>
      <c r="D29" s="62"/>
      <c r="E29" s="62"/>
      <c r="F29" s="33"/>
    </row>
    <row r="30" spans="1:6" ht="15.75" customHeight="1" x14ac:dyDescent="0.4">
      <c r="A30" s="33"/>
      <c r="B30" s="33"/>
      <c r="C30" s="33"/>
      <c r="D30" s="33"/>
      <c r="E30" s="33"/>
      <c r="F30" s="33"/>
    </row>
    <row r="31" spans="1:6" ht="15.75" customHeight="1" x14ac:dyDescent="0.4">
      <c r="A31" s="33"/>
      <c r="B31" s="33"/>
      <c r="C31" s="33"/>
      <c r="D31" s="33"/>
      <c r="E31" s="33"/>
      <c r="F31" s="33"/>
    </row>
    <row r="32" spans="1:6" ht="15.75" customHeight="1" x14ac:dyDescent="0.4">
      <c r="A32" s="33"/>
      <c r="C32" s="33"/>
      <c r="D32" s="33"/>
      <c r="E32" s="64"/>
    </row>
    <row r="33" spans="1:7" ht="15.75" customHeight="1" x14ac:dyDescent="0.4">
      <c r="A33" s="33"/>
      <c r="C33" s="33"/>
      <c r="D33" s="33"/>
      <c r="E33" s="64"/>
      <c r="G33" s="33"/>
    </row>
    <row r="34" spans="1:7" ht="15.75" customHeight="1" x14ac:dyDescent="0.4">
      <c r="A34" s="33"/>
      <c r="C34" s="33"/>
      <c r="D34" s="33"/>
      <c r="E34" s="65"/>
      <c r="G34" s="33"/>
    </row>
    <row r="35" spans="1:7" ht="15.75" customHeight="1" x14ac:dyDescent="0.4">
      <c r="A35" s="33"/>
      <c r="B35" s="33"/>
      <c r="C35" s="33"/>
      <c r="D35" s="33"/>
      <c r="E35" s="33"/>
      <c r="F35" s="66"/>
      <c r="G35" s="33"/>
    </row>
    <row r="36" spans="1:7" ht="15.75" customHeight="1" x14ac:dyDescent="0.4">
      <c r="A36" s="33"/>
      <c r="B36" s="33"/>
      <c r="C36" s="33"/>
      <c r="D36" s="33"/>
      <c r="E36" s="33"/>
      <c r="F36" s="33"/>
      <c r="G36" s="33"/>
    </row>
  </sheetData>
  <mergeCells count="4">
    <mergeCell ref="B2:E2"/>
    <mergeCell ref="B11:E11"/>
    <mergeCell ref="B12:E12"/>
    <mergeCell ref="E26:F26"/>
  </mergeCells>
  <conditionalFormatting sqref="E9">
    <cfRule type="cellIs" dxfId="1" priority="1" stopIfTrue="1" operator="equal">
      <formula>"NEG"</formula>
    </cfRule>
    <cfRule type="cellIs" dxfId="0" priority="2" stopIfTrue="1" operator="equal">
      <formula>"POS"</formula>
    </cfRule>
  </conditionalFormatting>
  <dataValidations count="2">
    <dataValidation type="list" allowBlank="1" showInputMessage="1" showErrorMessage="1" sqref="A29 IW29 SS29 ACO29 AMK29 AWG29 BGC29 BPY29 BZU29 CJQ29 CTM29 DDI29 DNE29 DXA29 EGW29 EQS29 FAO29 FKK29 FUG29 GEC29 GNY29 GXU29 HHQ29 HRM29 IBI29 ILE29 IVA29 JEW29 JOS29 JYO29 KIK29 KSG29 LCC29 LLY29 LVU29 MFQ29 MPM29 MZI29 NJE29 NTA29 OCW29 OMS29 OWO29 PGK29 PQG29 QAC29 QJY29 QTU29 RDQ29 RNM29 RXI29 SHE29 SRA29 TAW29 TKS29 TUO29 UEK29 UOG29 UYC29 VHY29 VRU29 WBQ29 WLM29 WVI29 A65565 IW65565 SS65565 ACO65565 AMK65565 AWG65565 BGC65565 BPY65565 BZU65565 CJQ65565 CTM65565 DDI65565 DNE65565 DXA65565 EGW65565 EQS65565 FAO65565 FKK65565 FUG65565 GEC65565 GNY65565 GXU65565 HHQ65565 HRM65565 IBI65565 ILE65565 IVA65565 JEW65565 JOS65565 JYO65565 KIK65565 KSG65565 LCC65565 LLY65565 LVU65565 MFQ65565 MPM65565 MZI65565 NJE65565 NTA65565 OCW65565 OMS65565 OWO65565 PGK65565 PQG65565 QAC65565 QJY65565 QTU65565 RDQ65565 RNM65565 RXI65565 SHE65565 SRA65565 TAW65565 TKS65565 TUO65565 UEK65565 UOG65565 UYC65565 VHY65565 VRU65565 WBQ65565 WLM65565 WVI65565 A131101 IW131101 SS131101 ACO131101 AMK131101 AWG131101 BGC131101 BPY131101 BZU131101 CJQ131101 CTM131101 DDI131101 DNE131101 DXA131101 EGW131101 EQS131101 FAO131101 FKK131101 FUG131101 GEC131101 GNY131101 GXU131101 HHQ131101 HRM131101 IBI131101 ILE131101 IVA131101 JEW131101 JOS131101 JYO131101 KIK131101 KSG131101 LCC131101 LLY131101 LVU131101 MFQ131101 MPM131101 MZI131101 NJE131101 NTA131101 OCW131101 OMS131101 OWO131101 PGK131101 PQG131101 QAC131101 QJY131101 QTU131101 RDQ131101 RNM131101 RXI131101 SHE131101 SRA131101 TAW131101 TKS131101 TUO131101 UEK131101 UOG131101 UYC131101 VHY131101 VRU131101 WBQ131101 WLM131101 WVI131101 A196637 IW196637 SS196637 ACO196637 AMK196637 AWG196637 BGC196637 BPY196637 BZU196637 CJQ196637 CTM196637 DDI196637 DNE196637 DXA196637 EGW196637 EQS196637 FAO196637 FKK196637 FUG196637 GEC196637 GNY196637 GXU196637 HHQ196637 HRM196637 IBI196637 ILE196637 IVA196637 JEW196637 JOS196637 JYO196637 KIK196637 KSG196637 LCC196637 LLY196637 LVU196637 MFQ196637 MPM196637 MZI196637 NJE196637 NTA196637 OCW196637 OMS196637 OWO196637 PGK196637 PQG196637 QAC196637 QJY196637 QTU196637 RDQ196637 RNM196637 RXI196637 SHE196637 SRA196637 TAW196637 TKS196637 TUO196637 UEK196637 UOG196637 UYC196637 VHY196637 VRU196637 WBQ196637 WLM196637 WVI196637 A262173 IW262173 SS262173 ACO262173 AMK262173 AWG262173 BGC262173 BPY262173 BZU262173 CJQ262173 CTM262173 DDI262173 DNE262173 DXA262173 EGW262173 EQS262173 FAO262173 FKK262173 FUG262173 GEC262173 GNY262173 GXU262173 HHQ262173 HRM262173 IBI262173 ILE262173 IVA262173 JEW262173 JOS262173 JYO262173 KIK262173 KSG262173 LCC262173 LLY262173 LVU262173 MFQ262173 MPM262173 MZI262173 NJE262173 NTA262173 OCW262173 OMS262173 OWO262173 PGK262173 PQG262173 QAC262173 QJY262173 QTU262173 RDQ262173 RNM262173 RXI262173 SHE262173 SRA262173 TAW262173 TKS262173 TUO262173 UEK262173 UOG262173 UYC262173 VHY262173 VRU262173 WBQ262173 WLM262173 WVI262173 A327709 IW327709 SS327709 ACO327709 AMK327709 AWG327709 BGC327709 BPY327709 BZU327709 CJQ327709 CTM327709 DDI327709 DNE327709 DXA327709 EGW327709 EQS327709 FAO327709 FKK327709 FUG327709 GEC327709 GNY327709 GXU327709 HHQ327709 HRM327709 IBI327709 ILE327709 IVA327709 JEW327709 JOS327709 JYO327709 KIK327709 KSG327709 LCC327709 LLY327709 LVU327709 MFQ327709 MPM327709 MZI327709 NJE327709 NTA327709 OCW327709 OMS327709 OWO327709 PGK327709 PQG327709 QAC327709 QJY327709 QTU327709 RDQ327709 RNM327709 RXI327709 SHE327709 SRA327709 TAW327709 TKS327709 TUO327709 UEK327709 UOG327709 UYC327709 VHY327709 VRU327709 WBQ327709 WLM327709 WVI327709 A393245 IW393245 SS393245 ACO393245 AMK393245 AWG393245 BGC393245 BPY393245 BZU393245 CJQ393245 CTM393245 DDI393245 DNE393245 DXA393245 EGW393245 EQS393245 FAO393245 FKK393245 FUG393245 GEC393245 GNY393245 GXU393245 HHQ393245 HRM393245 IBI393245 ILE393245 IVA393245 JEW393245 JOS393245 JYO393245 KIK393245 KSG393245 LCC393245 LLY393245 LVU393245 MFQ393245 MPM393245 MZI393245 NJE393245 NTA393245 OCW393245 OMS393245 OWO393245 PGK393245 PQG393245 QAC393245 QJY393245 QTU393245 RDQ393245 RNM393245 RXI393245 SHE393245 SRA393245 TAW393245 TKS393245 TUO393245 UEK393245 UOG393245 UYC393245 VHY393245 VRU393245 WBQ393245 WLM393245 WVI393245 A458781 IW458781 SS458781 ACO458781 AMK458781 AWG458781 BGC458781 BPY458781 BZU458781 CJQ458781 CTM458781 DDI458781 DNE458781 DXA458781 EGW458781 EQS458781 FAO458781 FKK458781 FUG458781 GEC458781 GNY458781 GXU458781 HHQ458781 HRM458781 IBI458781 ILE458781 IVA458781 JEW458781 JOS458781 JYO458781 KIK458781 KSG458781 LCC458781 LLY458781 LVU458781 MFQ458781 MPM458781 MZI458781 NJE458781 NTA458781 OCW458781 OMS458781 OWO458781 PGK458781 PQG458781 QAC458781 QJY458781 QTU458781 RDQ458781 RNM458781 RXI458781 SHE458781 SRA458781 TAW458781 TKS458781 TUO458781 UEK458781 UOG458781 UYC458781 VHY458781 VRU458781 WBQ458781 WLM458781 WVI458781 A524317 IW524317 SS524317 ACO524317 AMK524317 AWG524317 BGC524317 BPY524317 BZU524317 CJQ524317 CTM524317 DDI524317 DNE524317 DXA524317 EGW524317 EQS524317 FAO524317 FKK524317 FUG524317 GEC524317 GNY524317 GXU524317 HHQ524317 HRM524317 IBI524317 ILE524317 IVA524317 JEW524317 JOS524317 JYO524317 KIK524317 KSG524317 LCC524317 LLY524317 LVU524317 MFQ524317 MPM524317 MZI524317 NJE524317 NTA524317 OCW524317 OMS524317 OWO524317 PGK524317 PQG524317 QAC524317 QJY524317 QTU524317 RDQ524317 RNM524317 RXI524317 SHE524317 SRA524317 TAW524317 TKS524317 TUO524317 UEK524317 UOG524317 UYC524317 VHY524317 VRU524317 WBQ524317 WLM524317 WVI524317 A589853 IW589853 SS589853 ACO589853 AMK589853 AWG589853 BGC589853 BPY589853 BZU589853 CJQ589853 CTM589853 DDI589853 DNE589853 DXA589853 EGW589853 EQS589853 FAO589853 FKK589853 FUG589853 GEC589853 GNY589853 GXU589853 HHQ589853 HRM589853 IBI589853 ILE589853 IVA589853 JEW589853 JOS589853 JYO589853 KIK589853 KSG589853 LCC589853 LLY589853 LVU589853 MFQ589853 MPM589853 MZI589853 NJE589853 NTA589853 OCW589853 OMS589853 OWO589853 PGK589853 PQG589853 QAC589853 QJY589853 QTU589853 RDQ589853 RNM589853 RXI589853 SHE589853 SRA589853 TAW589853 TKS589853 TUO589853 UEK589853 UOG589853 UYC589853 VHY589853 VRU589853 WBQ589853 WLM589853 WVI589853 A655389 IW655389 SS655389 ACO655389 AMK655389 AWG655389 BGC655389 BPY655389 BZU655389 CJQ655389 CTM655389 DDI655389 DNE655389 DXA655389 EGW655389 EQS655389 FAO655389 FKK655389 FUG655389 GEC655389 GNY655389 GXU655389 HHQ655389 HRM655389 IBI655389 ILE655389 IVA655389 JEW655389 JOS655389 JYO655389 KIK655389 KSG655389 LCC655389 LLY655389 LVU655389 MFQ655389 MPM655389 MZI655389 NJE655389 NTA655389 OCW655389 OMS655389 OWO655389 PGK655389 PQG655389 QAC655389 QJY655389 QTU655389 RDQ655389 RNM655389 RXI655389 SHE655389 SRA655389 TAW655389 TKS655389 TUO655389 UEK655389 UOG655389 UYC655389 VHY655389 VRU655389 WBQ655389 WLM655389 WVI655389 A720925 IW720925 SS720925 ACO720925 AMK720925 AWG720925 BGC720925 BPY720925 BZU720925 CJQ720925 CTM720925 DDI720925 DNE720925 DXA720925 EGW720925 EQS720925 FAO720925 FKK720925 FUG720925 GEC720925 GNY720925 GXU720925 HHQ720925 HRM720925 IBI720925 ILE720925 IVA720925 JEW720925 JOS720925 JYO720925 KIK720925 KSG720925 LCC720925 LLY720925 LVU720925 MFQ720925 MPM720925 MZI720925 NJE720925 NTA720925 OCW720925 OMS720925 OWO720925 PGK720925 PQG720925 QAC720925 QJY720925 QTU720925 RDQ720925 RNM720925 RXI720925 SHE720925 SRA720925 TAW720925 TKS720925 TUO720925 UEK720925 UOG720925 UYC720925 VHY720925 VRU720925 WBQ720925 WLM720925 WVI720925 A786461 IW786461 SS786461 ACO786461 AMK786461 AWG786461 BGC786461 BPY786461 BZU786461 CJQ786461 CTM786461 DDI786461 DNE786461 DXA786461 EGW786461 EQS786461 FAO786461 FKK786461 FUG786461 GEC786461 GNY786461 GXU786461 HHQ786461 HRM786461 IBI786461 ILE786461 IVA786461 JEW786461 JOS786461 JYO786461 KIK786461 KSG786461 LCC786461 LLY786461 LVU786461 MFQ786461 MPM786461 MZI786461 NJE786461 NTA786461 OCW786461 OMS786461 OWO786461 PGK786461 PQG786461 QAC786461 QJY786461 QTU786461 RDQ786461 RNM786461 RXI786461 SHE786461 SRA786461 TAW786461 TKS786461 TUO786461 UEK786461 UOG786461 UYC786461 VHY786461 VRU786461 WBQ786461 WLM786461 WVI786461 A851997 IW851997 SS851997 ACO851997 AMK851997 AWG851997 BGC851997 BPY851997 BZU851997 CJQ851997 CTM851997 DDI851997 DNE851997 DXA851997 EGW851997 EQS851997 FAO851997 FKK851997 FUG851997 GEC851997 GNY851997 GXU851997 HHQ851997 HRM851997 IBI851997 ILE851997 IVA851997 JEW851997 JOS851997 JYO851997 KIK851997 KSG851997 LCC851997 LLY851997 LVU851997 MFQ851997 MPM851997 MZI851997 NJE851997 NTA851997 OCW851997 OMS851997 OWO851997 PGK851997 PQG851997 QAC851997 QJY851997 QTU851997 RDQ851997 RNM851997 RXI851997 SHE851997 SRA851997 TAW851997 TKS851997 TUO851997 UEK851997 UOG851997 UYC851997 VHY851997 VRU851997 WBQ851997 WLM851997 WVI851997 A917533 IW917533 SS917533 ACO917533 AMK917533 AWG917533 BGC917533 BPY917533 BZU917533 CJQ917533 CTM917533 DDI917533 DNE917533 DXA917533 EGW917533 EQS917533 FAO917533 FKK917533 FUG917533 GEC917533 GNY917533 GXU917533 HHQ917533 HRM917533 IBI917533 ILE917533 IVA917533 JEW917533 JOS917533 JYO917533 KIK917533 KSG917533 LCC917533 LLY917533 LVU917533 MFQ917533 MPM917533 MZI917533 NJE917533 NTA917533 OCW917533 OMS917533 OWO917533 PGK917533 PQG917533 QAC917533 QJY917533 QTU917533 RDQ917533 RNM917533 RXI917533 SHE917533 SRA917533 TAW917533 TKS917533 TUO917533 UEK917533 UOG917533 UYC917533 VHY917533 VRU917533 WBQ917533 WLM917533 WVI917533 A983069 IW983069 SS983069 ACO983069 AMK983069 AWG983069 BGC983069 BPY983069 BZU983069 CJQ983069 CTM983069 DDI983069 DNE983069 DXA983069 EGW983069 EQS983069 FAO983069 FKK983069 FUG983069 GEC983069 GNY983069 GXU983069 HHQ983069 HRM983069 IBI983069 ILE983069 IVA983069 JEW983069 JOS983069 JYO983069 KIK983069 KSG983069 LCC983069 LLY983069 LVU983069 MFQ983069 MPM983069 MZI983069 NJE983069 NTA983069 OCW983069 OMS983069 OWO983069 PGK983069 PQG983069 QAC983069 QJY983069 QTU983069 RDQ983069 RNM983069 RXI983069 SHE983069 SRA983069 TAW983069 TKS983069 TUO983069 UEK983069 UOG983069 UYC983069 VHY983069 VRU983069 WBQ983069 WLM983069 WVI983069" xr:uid="{00000000-0002-0000-0200-000000000000}">
      <formula1>"Commentaire : Moelle diluée résultat sous réserve"</formula1>
    </dataValidation>
    <dataValidation type="list" allowBlank="1" showInputMessage="1" showErrorMessage="1" sqref="A11:A13 IW11:IW13 SS11:SS13 ACO11:ACO13 AMK11:AMK13 AWG11:AWG13 BGC11:BGC13 BPY11:BPY13 BZU11:BZU13 CJQ11:CJQ13 CTM11:CTM13 DDI11:DDI13 DNE11:DNE13 DXA11:DXA13 EGW11:EGW13 EQS11:EQS13 FAO11:FAO13 FKK11:FKK13 FUG11:FUG13 GEC11:GEC13 GNY11:GNY13 GXU11:GXU13 HHQ11:HHQ13 HRM11:HRM13 IBI11:IBI13 ILE11:ILE13 IVA11:IVA13 JEW11:JEW13 JOS11:JOS13 JYO11:JYO13 KIK11:KIK13 KSG11:KSG13 LCC11:LCC13 LLY11:LLY13 LVU11:LVU13 MFQ11:MFQ13 MPM11:MPM13 MZI11:MZI13 NJE11:NJE13 NTA11:NTA13 OCW11:OCW13 OMS11:OMS13 OWO11:OWO13 PGK11:PGK13 PQG11:PQG13 QAC11:QAC13 QJY11:QJY13 QTU11:QTU13 RDQ11:RDQ13 RNM11:RNM13 RXI11:RXI13 SHE11:SHE13 SRA11:SRA13 TAW11:TAW13 TKS11:TKS13 TUO11:TUO13 UEK11:UEK13 UOG11:UOG13 UYC11:UYC13 VHY11:VHY13 VRU11:VRU13 WBQ11:WBQ13 WLM11:WLM13 WVI11:WVI13 A65547:A65549 IW65547:IW65549 SS65547:SS65549 ACO65547:ACO65549 AMK65547:AMK65549 AWG65547:AWG65549 BGC65547:BGC65549 BPY65547:BPY65549 BZU65547:BZU65549 CJQ65547:CJQ65549 CTM65547:CTM65549 DDI65547:DDI65549 DNE65547:DNE65549 DXA65547:DXA65549 EGW65547:EGW65549 EQS65547:EQS65549 FAO65547:FAO65549 FKK65547:FKK65549 FUG65547:FUG65549 GEC65547:GEC65549 GNY65547:GNY65549 GXU65547:GXU65549 HHQ65547:HHQ65549 HRM65547:HRM65549 IBI65547:IBI65549 ILE65547:ILE65549 IVA65547:IVA65549 JEW65547:JEW65549 JOS65547:JOS65549 JYO65547:JYO65549 KIK65547:KIK65549 KSG65547:KSG65549 LCC65547:LCC65549 LLY65547:LLY65549 LVU65547:LVU65549 MFQ65547:MFQ65549 MPM65547:MPM65549 MZI65547:MZI65549 NJE65547:NJE65549 NTA65547:NTA65549 OCW65547:OCW65549 OMS65547:OMS65549 OWO65547:OWO65549 PGK65547:PGK65549 PQG65547:PQG65549 QAC65547:QAC65549 QJY65547:QJY65549 QTU65547:QTU65549 RDQ65547:RDQ65549 RNM65547:RNM65549 RXI65547:RXI65549 SHE65547:SHE65549 SRA65547:SRA65549 TAW65547:TAW65549 TKS65547:TKS65549 TUO65547:TUO65549 UEK65547:UEK65549 UOG65547:UOG65549 UYC65547:UYC65549 VHY65547:VHY65549 VRU65547:VRU65549 WBQ65547:WBQ65549 WLM65547:WLM65549 WVI65547:WVI65549 A131083:A131085 IW131083:IW131085 SS131083:SS131085 ACO131083:ACO131085 AMK131083:AMK131085 AWG131083:AWG131085 BGC131083:BGC131085 BPY131083:BPY131085 BZU131083:BZU131085 CJQ131083:CJQ131085 CTM131083:CTM131085 DDI131083:DDI131085 DNE131083:DNE131085 DXA131083:DXA131085 EGW131083:EGW131085 EQS131083:EQS131085 FAO131083:FAO131085 FKK131083:FKK131085 FUG131083:FUG131085 GEC131083:GEC131085 GNY131083:GNY131085 GXU131083:GXU131085 HHQ131083:HHQ131085 HRM131083:HRM131085 IBI131083:IBI131085 ILE131083:ILE131085 IVA131083:IVA131085 JEW131083:JEW131085 JOS131083:JOS131085 JYO131083:JYO131085 KIK131083:KIK131085 KSG131083:KSG131085 LCC131083:LCC131085 LLY131083:LLY131085 LVU131083:LVU131085 MFQ131083:MFQ131085 MPM131083:MPM131085 MZI131083:MZI131085 NJE131083:NJE131085 NTA131083:NTA131085 OCW131083:OCW131085 OMS131083:OMS131085 OWO131083:OWO131085 PGK131083:PGK131085 PQG131083:PQG131085 QAC131083:QAC131085 QJY131083:QJY131085 QTU131083:QTU131085 RDQ131083:RDQ131085 RNM131083:RNM131085 RXI131083:RXI131085 SHE131083:SHE131085 SRA131083:SRA131085 TAW131083:TAW131085 TKS131083:TKS131085 TUO131083:TUO131085 UEK131083:UEK131085 UOG131083:UOG131085 UYC131083:UYC131085 VHY131083:VHY131085 VRU131083:VRU131085 WBQ131083:WBQ131085 WLM131083:WLM131085 WVI131083:WVI131085 A196619:A196621 IW196619:IW196621 SS196619:SS196621 ACO196619:ACO196621 AMK196619:AMK196621 AWG196619:AWG196621 BGC196619:BGC196621 BPY196619:BPY196621 BZU196619:BZU196621 CJQ196619:CJQ196621 CTM196619:CTM196621 DDI196619:DDI196621 DNE196619:DNE196621 DXA196619:DXA196621 EGW196619:EGW196621 EQS196619:EQS196621 FAO196619:FAO196621 FKK196619:FKK196621 FUG196619:FUG196621 GEC196619:GEC196621 GNY196619:GNY196621 GXU196619:GXU196621 HHQ196619:HHQ196621 HRM196619:HRM196621 IBI196619:IBI196621 ILE196619:ILE196621 IVA196619:IVA196621 JEW196619:JEW196621 JOS196619:JOS196621 JYO196619:JYO196621 KIK196619:KIK196621 KSG196619:KSG196621 LCC196619:LCC196621 LLY196619:LLY196621 LVU196619:LVU196621 MFQ196619:MFQ196621 MPM196619:MPM196621 MZI196619:MZI196621 NJE196619:NJE196621 NTA196619:NTA196621 OCW196619:OCW196621 OMS196619:OMS196621 OWO196619:OWO196621 PGK196619:PGK196621 PQG196619:PQG196621 QAC196619:QAC196621 QJY196619:QJY196621 QTU196619:QTU196621 RDQ196619:RDQ196621 RNM196619:RNM196621 RXI196619:RXI196621 SHE196619:SHE196621 SRA196619:SRA196621 TAW196619:TAW196621 TKS196619:TKS196621 TUO196619:TUO196621 UEK196619:UEK196621 UOG196619:UOG196621 UYC196619:UYC196621 VHY196619:VHY196621 VRU196619:VRU196621 WBQ196619:WBQ196621 WLM196619:WLM196621 WVI196619:WVI196621 A262155:A262157 IW262155:IW262157 SS262155:SS262157 ACO262155:ACO262157 AMK262155:AMK262157 AWG262155:AWG262157 BGC262155:BGC262157 BPY262155:BPY262157 BZU262155:BZU262157 CJQ262155:CJQ262157 CTM262155:CTM262157 DDI262155:DDI262157 DNE262155:DNE262157 DXA262155:DXA262157 EGW262155:EGW262157 EQS262155:EQS262157 FAO262155:FAO262157 FKK262155:FKK262157 FUG262155:FUG262157 GEC262155:GEC262157 GNY262155:GNY262157 GXU262155:GXU262157 HHQ262155:HHQ262157 HRM262155:HRM262157 IBI262155:IBI262157 ILE262155:ILE262157 IVA262155:IVA262157 JEW262155:JEW262157 JOS262155:JOS262157 JYO262155:JYO262157 KIK262155:KIK262157 KSG262155:KSG262157 LCC262155:LCC262157 LLY262155:LLY262157 LVU262155:LVU262157 MFQ262155:MFQ262157 MPM262155:MPM262157 MZI262155:MZI262157 NJE262155:NJE262157 NTA262155:NTA262157 OCW262155:OCW262157 OMS262155:OMS262157 OWO262155:OWO262157 PGK262155:PGK262157 PQG262155:PQG262157 QAC262155:QAC262157 QJY262155:QJY262157 QTU262155:QTU262157 RDQ262155:RDQ262157 RNM262155:RNM262157 RXI262155:RXI262157 SHE262155:SHE262157 SRA262155:SRA262157 TAW262155:TAW262157 TKS262155:TKS262157 TUO262155:TUO262157 UEK262155:UEK262157 UOG262155:UOG262157 UYC262155:UYC262157 VHY262155:VHY262157 VRU262155:VRU262157 WBQ262155:WBQ262157 WLM262155:WLM262157 WVI262155:WVI262157 A327691:A327693 IW327691:IW327693 SS327691:SS327693 ACO327691:ACO327693 AMK327691:AMK327693 AWG327691:AWG327693 BGC327691:BGC327693 BPY327691:BPY327693 BZU327691:BZU327693 CJQ327691:CJQ327693 CTM327691:CTM327693 DDI327691:DDI327693 DNE327691:DNE327693 DXA327691:DXA327693 EGW327691:EGW327693 EQS327691:EQS327693 FAO327691:FAO327693 FKK327691:FKK327693 FUG327691:FUG327693 GEC327691:GEC327693 GNY327691:GNY327693 GXU327691:GXU327693 HHQ327691:HHQ327693 HRM327691:HRM327693 IBI327691:IBI327693 ILE327691:ILE327693 IVA327691:IVA327693 JEW327691:JEW327693 JOS327691:JOS327693 JYO327691:JYO327693 KIK327691:KIK327693 KSG327691:KSG327693 LCC327691:LCC327693 LLY327691:LLY327693 LVU327691:LVU327693 MFQ327691:MFQ327693 MPM327691:MPM327693 MZI327691:MZI327693 NJE327691:NJE327693 NTA327691:NTA327693 OCW327691:OCW327693 OMS327691:OMS327693 OWO327691:OWO327693 PGK327691:PGK327693 PQG327691:PQG327693 QAC327691:QAC327693 QJY327691:QJY327693 QTU327691:QTU327693 RDQ327691:RDQ327693 RNM327691:RNM327693 RXI327691:RXI327693 SHE327691:SHE327693 SRA327691:SRA327693 TAW327691:TAW327693 TKS327691:TKS327693 TUO327691:TUO327693 UEK327691:UEK327693 UOG327691:UOG327693 UYC327691:UYC327693 VHY327691:VHY327693 VRU327691:VRU327693 WBQ327691:WBQ327693 WLM327691:WLM327693 WVI327691:WVI327693 A393227:A393229 IW393227:IW393229 SS393227:SS393229 ACO393227:ACO393229 AMK393227:AMK393229 AWG393227:AWG393229 BGC393227:BGC393229 BPY393227:BPY393229 BZU393227:BZU393229 CJQ393227:CJQ393229 CTM393227:CTM393229 DDI393227:DDI393229 DNE393227:DNE393229 DXA393227:DXA393229 EGW393227:EGW393229 EQS393227:EQS393229 FAO393227:FAO393229 FKK393227:FKK393229 FUG393227:FUG393229 GEC393227:GEC393229 GNY393227:GNY393229 GXU393227:GXU393229 HHQ393227:HHQ393229 HRM393227:HRM393229 IBI393227:IBI393229 ILE393227:ILE393229 IVA393227:IVA393229 JEW393227:JEW393229 JOS393227:JOS393229 JYO393227:JYO393229 KIK393227:KIK393229 KSG393227:KSG393229 LCC393227:LCC393229 LLY393227:LLY393229 LVU393227:LVU393229 MFQ393227:MFQ393229 MPM393227:MPM393229 MZI393227:MZI393229 NJE393227:NJE393229 NTA393227:NTA393229 OCW393227:OCW393229 OMS393227:OMS393229 OWO393227:OWO393229 PGK393227:PGK393229 PQG393227:PQG393229 QAC393227:QAC393229 QJY393227:QJY393229 QTU393227:QTU393229 RDQ393227:RDQ393229 RNM393227:RNM393229 RXI393227:RXI393229 SHE393227:SHE393229 SRA393227:SRA393229 TAW393227:TAW393229 TKS393227:TKS393229 TUO393227:TUO393229 UEK393227:UEK393229 UOG393227:UOG393229 UYC393227:UYC393229 VHY393227:VHY393229 VRU393227:VRU393229 WBQ393227:WBQ393229 WLM393227:WLM393229 WVI393227:WVI393229 A458763:A458765 IW458763:IW458765 SS458763:SS458765 ACO458763:ACO458765 AMK458763:AMK458765 AWG458763:AWG458765 BGC458763:BGC458765 BPY458763:BPY458765 BZU458763:BZU458765 CJQ458763:CJQ458765 CTM458763:CTM458765 DDI458763:DDI458765 DNE458763:DNE458765 DXA458763:DXA458765 EGW458763:EGW458765 EQS458763:EQS458765 FAO458763:FAO458765 FKK458763:FKK458765 FUG458763:FUG458765 GEC458763:GEC458765 GNY458763:GNY458765 GXU458763:GXU458765 HHQ458763:HHQ458765 HRM458763:HRM458765 IBI458763:IBI458765 ILE458763:ILE458765 IVA458763:IVA458765 JEW458763:JEW458765 JOS458763:JOS458765 JYO458763:JYO458765 KIK458763:KIK458765 KSG458763:KSG458765 LCC458763:LCC458765 LLY458763:LLY458765 LVU458763:LVU458765 MFQ458763:MFQ458765 MPM458763:MPM458765 MZI458763:MZI458765 NJE458763:NJE458765 NTA458763:NTA458765 OCW458763:OCW458765 OMS458763:OMS458765 OWO458763:OWO458765 PGK458763:PGK458765 PQG458763:PQG458765 QAC458763:QAC458765 QJY458763:QJY458765 QTU458763:QTU458765 RDQ458763:RDQ458765 RNM458763:RNM458765 RXI458763:RXI458765 SHE458763:SHE458765 SRA458763:SRA458765 TAW458763:TAW458765 TKS458763:TKS458765 TUO458763:TUO458765 UEK458763:UEK458765 UOG458763:UOG458765 UYC458763:UYC458765 VHY458763:VHY458765 VRU458763:VRU458765 WBQ458763:WBQ458765 WLM458763:WLM458765 WVI458763:WVI458765 A524299:A524301 IW524299:IW524301 SS524299:SS524301 ACO524299:ACO524301 AMK524299:AMK524301 AWG524299:AWG524301 BGC524299:BGC524301 BPY524299:BPY524301 BZU524299:BZU524301 CJQ524299:CJQ524301 CTM524299:CTM524301 DDI524299:DDI524301 DNE524299:DNE524301 DXA524299:DXA524301 EGW524299:EGW524301 EQS524299:EQS524301 FAO524299:FAO524301 FKK524299:FKK524301 FUG524299:FUG524301 GEC524299:GEC524301 GNY524299:GNY524301 GXU524299:GXU524301 HHQ524299:HHQ524301 HRM524299:HRM524301 IBI524299:IBI524301 ILE524299:ILE524301 IVA524299:IVA524301 JEW524299:JEW524301 JOS524299:JOS524301 JYO524299:JYO524301 KIK524299:KIK524301 KSG524299:KSG524301 LCC524299:LCC524301 LLY524299:LLY524301 LVU524299:LVU524301 MFQ524299:MFQ524301 MPM524299:MPM524301 MZI524299:MZI524301 NJE524299:NJE524301 NTA524299:NTA524301 OCW524299:OCW524301 OMS524299:OMS524301 OWO524299:OWO524301 PGK524299:PGK524301 PQG524299:PQG524301 QAC524299:QAC524301 QJY524299:QJY524301 QTU524299:QTU524301 RDQ524299:RDQ524301 RNM524299:RNM524301 RXI524299:RXI524301 SHE524299:SHE524301 SRA524299:SRA524301 TAW524299:TAW524301 TKS524299:TKS524301 TUO524299:TUO524301 UEK524299:UEK524301 UOG524299:UOG524301 UYC524299:UYC524301 VHY524299:VHY524301 VRU524299:VRU524301 WBQ524299:WBQ524301 WLM524299:WLM524301 WVI524299:WVI524301 A589835:A589837 IW589835:IW589837 SS589835:SS589837 ACO589835:ACO589837 AMK589835:AMK589837 AWG589835:AWG589837 BGC589835:BGC589837 BPY589835:BPY589837 BZU589835:BZU589837 CJQ589835:CJQ589837 CTM589835:CTM589837 DDI589835:DDI589837 DNE589835:DNE589837 DXA589835:DXA589837 EGW589835:EGW589837 EQS589835:EQS589837 FAO589835:FAO589837 FKK589835:FKK589837 FUG589835:FUG589837 GEC589835:GEC589837 GNY589835:GNY589837 GXU589835:GXU589837 HHQ589835:HHQ589837 HRM589835:HRM589837 IBI589835:IBI589837 ILE589835:ILE589837 IVA589835:IVA589837 JEW589835:JEW589837 JOS589835:JOS589837 JYO589835:JYO589837 KIK589835:KIK589837 KSG589835:KSG589837 LCC589835:LCC589837 LLY589835:LLY589837 LVU589835:LVU589837 MFQ589835:MFQ589837 MPM589835:MPM589837 MZI589835:MZI589837 NJE589835:NJE589837 NTA589835:NTA589837 OCW589835:OCW589837 OMS589835:OMS589837 OWO589835:OWO589837 PGK589835:PGK589837 PQG589835:PQG589837 QAC589835:QAC589837 QJY589835:QJY589837 QTU589835:QTU589837 RDQ589835:RDQ589837 RNM589835:RNM589837 RXI589835:RXI589837 SHE589835:SHE589837 SRA589835:SRA589837 TAW589835:TAW589837 TKS589835:TKS589837 TUO589835:TUO589837 UEK589835:UEK589837 UOG589835:UOG589837 UYC589835:UYC589837 VHY589835:VHY589837 VRU589835:VRU589837 WBQ589835:WBQ589837 WLM589835:WLM589837 WVI589835:WVI589837 A655371:A655373 IW655371:IW655373 SS655371:SS655373 ACO655371:ACO655373 AMK655371:AMK655373 AWG655371:AWG655373 BGC655371:BGC655373 BPY655371:BPY655373 BZU655371:BZU655373 CJQ655371:CJQ655373 CTM655371:CTM655373 DDI655371:DDI655373 DNE655371:DNE655373 DXA655371:DXA655373 EGW655371:EGW655373 EQS655371:EQS655373 FAO655371:FAO655373 FKK655371:FKK655373 FUG655371:FUG655373 GEC655371:GEC655373 GNY655371:GNY655373 GXU655371:GXU655373 HHQ655371:HHQ655373 HRM655371:HRM655373 IBI655371:IBI655373 ILE655371:ILE655373 IVA655371:IVA655373 JEW655371:JEW655373 JOS655371:JOS655373 JYO655371:JYO655373 KIK655371:KIK655373 KSG655371:KSG655373 LCC655371:LCC655373 LLY655371:LLY655373 LVU655371:LVU655373 MFQ655371:MFQ655373 MPM655371:MPM655373 MZI655371:MZI655373 NJE655371:NJE655373 NTA655371:NTA655373 OCW655371:OCW655373 OMS655371:OMS655373 OWO655371:OWO655373 PGK655371:PGK655373 PQG655371:PQG655373 QAC655371:QAC655373 QJY655371:QJY655373 QTU655371:QTU655373 RDQ655371:RDQ655373 RNM655371:RNM655373 RXI655371:RXI655373 SHE655371:SHE655373 SRA655371:SRA655373 TAW655371:TAW655373 TKS655371:TKS655373 TUO655371:TUO655373 UEK655371:UEK655373 UOG655371:UOG655373 UYC655371:UYC655373 VHY655371:VHY655373 VRU655371:VRU655373 WBQ655371:WBQ655373 WLM655371:WLM655373 WVI655371:WVI655373 A720907:A720909 IW720907:IW720909 SS720907:SS720909 ACO720907:ACO720909 AMK720907:AMK720909 AWG720907:AWG720909 BGC720907:BGC720909 BPY720907:BPY720909 BZU720907:BZU720909 CJQ720907:CJQ720909 CTM720907:CTM720909 DDI720907:DDI720909 DNE720907:DNE720909 DXA720907:DXA720909 EGW720907:EGW720909 EQS720907:EQS720909 FAO720907:FAO720909 FKK720907:FKK720909 FUG720907:FUG720909 GEC720907:GEC720909 GNY720907:GNY720909 GXU720907:GXU720909 HHQ720907:HHQ720909 HRM720907:HRM720909 IBI720907:IBI720909 ILE720907:ILE720909 IVA720907:IVA720909 JEW720907:JEW720909 JOS720907:JOS720909 JYO720907:JYO720909 KIK720907:KIK720909 KSG720907:KSG720909 LCC720907:LCC720909 LLY720907:LLY720909 LVU720907:LVU720909 MFQ720907:MFQ720909 MPM720907:MPM720909 MZI720907:MZI720909 NJE720907:NJE720909 NTA720907:NTA720909 OCW720907:OCW720909 OMS720907:OMS720909 OWO720907:OWO720909 PGK720907:PGK720909 PQG720907:PQG720909 QAC720907:QAC720909 QJY720907:QJY720909 QTU720907:QTU720909 RDQ720907:RDQ720909 RNM720907:RNM720909 RXI720907:RXI720909 SHE720907:SHE720909 SRA720907:SRA720909 TAW720907:TAW720909 TKS720907:TKS720909 TUO720907:TUO720909 UEK720907:UEK720909 UOG720907:UOG720909 UYC720907:UYC720909 VHY720907:VHY720909 VRU720907:VRU720909 WBQ720907:WBQ720909 WLM720907:WLM720909 WVI720907:WVI720909 A786443:A786445 IW786443:IW786445 SS786443:SS786445 ACO786443:ACO786445 AMK786443:AMK786445 AWG786443:AWG786445 BGC786443:BGC786445 BPY786443:BPY786445 BZU786443:BZU786445 CJQ786443:CJQ786445 CTM786443:CTM786445 DDI786443:DDI786445 DNE786443:DNE786445 DXA786443:DXA786445 EGW786443:EGW786445 EQS786443:EQS786445 FAO786443:FAO786445 FKK786443:FKK786445 FUG786443:FUG786445 GEC786443:GEC786445 GNY786443:GNY786445 GXU786443:GXU786445 HHQ786443:HHQ786445 HRM786443:HRM786445 IBI786443:IBI786445 ILE786443:ILE786445 IVA786443:IVA786445 JEW786443:JEW786445 JOS786443:JOS786445 JYO786443:JYO786445 KIK786443:KIK786445 KSG786443:KSG786445 LCC786443:LCC786445 LLY786443:LLY786445 LVU786443:LVU786445 MFQ786443:MFQ786445 MPM786443:MPM786445 MZI786443:MZI786445 NJE786443:NJE786445 NTA786443:NTA786445 OCW786443:OCW786445 OMS786443:OMS786445 OWO786443:OWO786445 PGK786443:PGK786445 PQG786443:PQG786445 QAC786443:QAC786445 QJY786443:QJY786445 QTU786443:QTU786445 RDQ786443:RDQ786445 RNM786443:RNM786445 RXI786443:RXI786445 SHE786443:SHE786445 SRA786443:SRA786445 TAW786443:TAW786445 TKS786443:TKS786445 TUO786443:TUO786445 UEK786443:UEK786445 UOG786443:UOG786445 UYC786443:UYC786445 VHY786443:VHY786445 VRU786443:VRU786445 WBQ786443:WBQ786445 WLM786443:WLM786445 WVI786443:WVI786445 A851979:A851981 IW851979:IW851981 SS851979:SS851981 ACO851979:ACO851981 AMK851979:AMK851981 AWG851979:AWG851981 BGC851979:BGC851981 BPY851979:BPY851981 BZU851979:BZU851981 CJQ851979:CJQ851981 CTM851979:CTM851981 DDI851979:DDI851981 DNE851979:DNE851981 DXA851979:DXA851981 EGW851979:EGW851981 EQS851979:EQS851981 FAO851979:FAO851981 FKK851979:FKK851981 FUG851979:FUG851981 GEC851979:GEC851981 GNY851979:GNY851981 GXU851979:GXU851981 HHQ851979:HHQ851981 HRM851979:HRM851981 IBI851979:IBI851981 ILE851979:ILE851981 IVA851979:IVA851981 JEW851979:JEW851981 JOS851979:JOS851981 JYO851979:JYO851981 KIK851979:KIK851981 KSG851979:KSG851981 LCC851979:LCC851981 LLY851979:LLY851981 LVU851979:LVU851981 MFQ851979:MFQ851981 MPM851979:MPM851981 MZI851979:MZI851981 NJE851979:NJE851981 NTA851979:NTA851981 OCW851979:OCW851981 OMS851979:OMS851981 OWO851979:OWO851981 PGK851979:PGK851981 PQG851979:PQG851981 QAC851979:QAC851981 QJY851979:QJY851981 QTU851979:QTU851981 RDQ851979:RDQ851981 RNM851979:RNM851981 RXI851979:RXI851981 SHE851979:SHE851981 SRA851979:SRA851981 TAW851979:TAW851981 TKS851979:TKS851981 TUO851979:TUO851981 UEK851979:UEK851981 UOG851979:UOG851981 UYC851979:UYC851981 VHY851979:VHY851981 VRU851979:VRU851981 WBQ851979:WBQ851981 WLM851979:WLM851981 WVI851979:WVI851981 A917515:A917517 IW917515:IW917517 SS917515:SS917517 ACO917515:ACO917517 AMK917515:AMK917517 AWG917515:AWG917517 BGC917515:BGC917517 BPY917515:BPY917517 BZU917515:BZU917517 CJQ917515:CJQ917517 CTM917515:CTM917517 DDI917515:DDI917517 DNE917515:DNE917517 DXA917515:DXA917517 EGW917515:EGW917517 EQS917515:EQS917517 FAO917515:FAO917517 FKK917515:FKK917517 FUG917515:FUG917517 GEC917515:GEC917517 GNY917515:GNY917517 GXU917515:GXU917517 HHQ917515:HHQ917517 HRM917515:HRM917517 IBI917515:IBI917517 ILE917515:ILE917517 IVA917515:IVA917517 JEW917515:JEW917517 JOS917515:JOS917517 JYO917515:JYO917517 KIK917515:KIK917517 KSG917515:KSG917517 LCC917515:LCC917517 LLY917515:LLY917517 LVU917515:LVU917517 MFQ917515:MFQ917517 MPM917515:MPM917517 MZI917515:MZI917517 NJE917515:NJE917517 NTA917515:NTA917517 OCW917515:OCW917517 OMS917515:OMS917517 OWO917515:OWO917517 PGK917515:PGK917517 PQG917515:PQG917517 QAC917515:QAC917517 QJY917515:QJY917517 QTU917515:QTU917517 RDQ917515:RDQ917517 RNM917515:RNM917517 RXI917515:RXI917517 SHE917515:SHE917517 SRA917515:SRA917517 TAW917515:TAW917517 TKS917515:TKS917517 TUO917515:TUO917517 UEK917515:UEK917517 UOG917515:UOG917517 UYC917515:UYC917517 VHY917515:VHY917517 VRU917515:VRU917517 WBQ917515:WBQ917517 WLM917515:WLM917517 WVI917515:WVI917517 A983051:A983053 IW983051:IW983053 SS983051:SS983053 ACO983051:ACO983053 AMK983051:AMK983053 AWG983051:AWG983053 BGC983051:BGC983053 BPY983051:BPY983053 BZU983051:BZU983053 CJQ983051:CJQ983053 CTM983051:CTM983053 DDI983051:DDI983053 DNE983051:DNE983053 DXA983051:DXA983053 EGW983051:EGW983053 EQS983051:EQS983053 FAO983051:FAO983053 FKK983051:FKK983053 FUG983051:FUG983053 GEC983051:GEC983053 GNY983051:GNY983053 GXU983051:GXU983053 HHQ983051:HHQ983053 HRM983051:HRM983053 IBI983051:IBI983053 ILE983051:ILE983053 IVA983051:IVA983053 JEW983051:JEW983053 JOS983051:JOS983053 JYO983051:JYO983053 KIK983051:KIK983053 KSG983051:KSG983053 LCC983051:LCC983053 LLY983051:LLY983053 LVU983051:LVU983053 MFQ983051:MFQ983053 MPM983051:MPM983053 MZI983051:MZI983053 NJE983051:NJE983053 NTA983051:NTA983053 OCW983051:OCW983053 OMS983051:OMS983053 OWO983051:OWO983053 PGK983051:PGK983053 PQG983051:PQG983053 QAC983051:QAC983053 QJY983051:QJY983053 QTU983051:QTU983053 RDQ983051:RDQ983053 RNM983051:RNM983053 RXI983051:RXI983053 SHE983051:SHE983053 SRA983051:SRA983053 TAW983051:TAW983053 TKS983051:TKS983053 TUO983051:TUO983053 UEK983051:UEK983053 UOG983051:UOG983053 UYC983051:UYC983053 VHY983051:VHY983053 VRU983051:VRU983053 WBQ983051:WBQ983053 WLM983051:WLM983053 WVI983051:WVI983053" xr:uid="{00000000-0002-0000-0200-000001000000}">
      <formula1>Commentaire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Données brutes</vt:lpstr>
      <vt:lpstr>Calculs</vt:lpstr>
      <vt:lpstr>Résultat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Fnac</dc:creator>
  <cp:lastModifiedBy>MCB</cp:lastModifiedBy>
  <dcterms:created xsi:type="dcterms:W3CDTF">2021-01-17T13:52:44Z</dcterms:created>
  <dcterms:modified xsi:type="dcterms:W3CDTF">2021-05-15T10:29:49Z</dcterms:modified>
</cp:coreProperties>
</file>